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\\mac\dropbox\01 Projects\Financial modelling handbook\FMH V1\EXCEL SHEETS\"/>
    </mc:Choice>
  </mc:AlternateContent>
  <xr:revisionPtr revIDLastSave="0" documentId="13_ncr:1_{550A8FBE-ADBE-4DA1-AA31-537E754585A0}" xr6:coauthVersionLast="47" xr6:coauthVersionMax="47" xr10:uidLastSave="{00000000-0000-0000-0000-000000000000}"/>
  <bookViews>
    <workbookView xWindow="-98" yWindow="-98" windowWidth="26116" windowHeight="16231" tabRatio="810" activeTab="5" xr2:uid="{00000000-000D-0000-FFFF-FFFF00000000}"/>
  </bookViews>
  <sheets>
    <sheet name="InpC" sheetId="48" r:id="rId1"/>
    <sheet name="Time" sheetId="273" r:id="rId2"/>
    <sheet name="Ops" sheetId="281" r:id="rId3"/>
    <sheet name="Asset" sheetId="282" r:id="rId4"/>
    <sheet name="Equity" sheetId="280" r:id="rId5"/>
    <sheet name="FS Qtr" sheetId="265" r:id="rId6"/>
    <sheet name="FS Ann" sheetId="277" r:id="rId7"/>
    <sheet name="Output" sheetId="269" r:id="rId8"/>
    <sheet name="Check" sheetId="264" r:id="rId9"/>
    <sheet name="Tmp" sheetId="275" r:id="rId10"/>
  </sheets>
  <definedNames>
    <definedName name="BaseCaseIndicator">InpC!$J$7:$S$7</definedName>
    <definedName name="CHK_TOL">InpC!$F$55</definedName>
    <definedName name="InputRowTemplate">InpC!$E$69:$S$69</definedName>
    <definedName name="InputStored">InpC!$J$3:$S$3</definedName>
    <definedName name="SMU">InpC!$F$58</definedName>
    <definedName name="TrackActive">Output!$H$5</definedName>
    <definedName name="TrackLiveResults">Output!$H$6:$H$73</definedName>
    <definedName name="TrackStoredResults">Output!$M$5:$V$5</definedName>
    <definedName name="TRK_TOL">InpC!$F$54</definedName>
  </definedName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2" i="265" l="1"/>
  <c r="G52" i="265"/>
  <c r="F52" i="265"/>
  <c r="F24" i="265"/>
  <c r="G24" i="265"/>
  <c r="I24" i="265"/>
  <c r="G57" i="280"/>
  <c r="E57" i="280"/>
  <c r="I27" i="280"/>
  <c r="F27" i="280"/>
  <c r="E27" i="280"/>
  <c r="E38" i="280"/>
  <c r="F38" i="280"/>
  <c r="I38" i="280"/>
  <c r="G56" i="280"/>
  <c r="G38" i="280" s="1"/>
  <c r="E55" i="280"/>
  <c r="F55" i="280"/>
  <c r="H55" i="280"/>
  <c r="I55" i="280"/>
  <c r="E54" i="280"/>
  <c r="F54" i="280"/>
  <c r="H54" i="280"/>
  <c r="I54" i="280"/>
  <c r="G51" i="280"/>
  <c r="G55" i="280" s="1"/>
  <c r="EA50" i="280"/>
  <c r="DZ50" i="280"/>
  <c r="DY50" i="280"/>
  <c r="DX50" i="280"/>
  <c r="DW50" i="280"/>
  <c r="DV50" i="280"/>
  <c r="DU50" i="280"/>
  <c r="DT50" i="280"/>
  <c r="DS50" i="280"/>
  <c r="DR50" i="280"/>
  <c r="DQ50" i="280"/>
  <c r="DP50" i="280"/>
  <c r="DO50" i="280"/>
  <c r="DN50" i="280"/>
  <c r="DM50" i="280"/>
  <c r="DL50" i="280"/>
  <c r="DK50" i="280"/>
  <c r="DJ50" i="280"/>
  <c r="DI50" i="280"/>
  <c r="DH50" i="280"/>
  <c r="DG50" i="280"/>
  <c r="DF50" i="280"/>
  <c r="DE50" i="280"/>
  <c r="DD50" i="280"/>
  <c r="DC50" i="280"/>
  <c r="DB50" i="280"/>
  <c r="DA50" i="280"/>
  <c r="CZ50" i="280"/>
  <c r="CY50" i="280"/>
  <c r="CX50" i="280"/>
  <c r="CW50" i="280"/>
  <c r="CV50" i="280"/>
  <c r="CU50" i="280"/>
  <c r="CT50" i="280"/>
  <c r="CS50" i="280"/>
  <c r="CR50" i="280"/>
  <c r="CQ50" i="280"/>
  <c r="CP50" i="280"/>
  <c r="CO50" i="280"/>
  <c r="CN50" i="280"/>
  <c r="CM50" i="280"/>
  <c r="CL50" i="280"/>
  <c r="CK50" i="280"/>
  <c r="CJ50" i="280"/>
  <c r="CI50" i="280"/>
  <c r="CH50" i="280"/>
  <c r="CG50" i="280"/>
  <c r="CF50" i="280"/>
  <c r="CE50" i="280"/>
  <c r="CD50" i="280"/>
  <c r="CC50" i="280"/>
  <c r="CB50" i="280"/>
  <c r="CA50" i="280"/>
  <c r="BZ50" i="280"/>
  <c r="BY50" i="280"/>
  <c r="BX50" i="280"/>
  <c r="BW50" i="280"/>
  <c r="BV50" i="280"/>
  <c r="BU50" i="280"/>
  <c r="BT50" i="280"/>
  <c r="BS50" i="280"/>
  <c r="BR50" i="280"/>
  <c r="BQ50" i="280"/>
  <c r="BP50" i="280"/>
  <c r="BO50" i="280"/>
  <c r="BN50" i="280"/>
  <c r="BM50" i="280"/>
  <c r="BL50" i="280"/>
  <c r="BK50" i="280"/>
  <c r="BJ50" i="280"/>
  <c r="BI50" i="280"/>
  <c r="BH50" i="280"/>
  <c r="BG50" i="280"/>
  <c r="BF50" i="280"/>
  <c r="BE50" i="280"/>
  <c r="BD50" i="280"/>
  <c r="BC50" i="280"/>
  <c r="BB50" i="280"/>
  <c r="BA50" i="280"/>
  <c r="AZ50" i="280"/>
  <c r="AY50" i="280"/>
  <c r="AX50" i="280"/>
  <c r="AW50" i="280"/>
  <c r="AV50" i="280"/>
  <c r="AU50" i="280"/>
  <c r="AT50" i="280"/>
  <c r="AS50" i="280"/>
  <c r="AR50" i="280"/>
  <c r="AQ50" i="280"/>
  <c r="AP50" i="280"/>
  <c r="AO50" i="280"/>
  <c r="AN50" i="280"/>
  <c r="AM50" i="280"/>
  <c r="AL50" i="280"/>
  <c r="AK50" i="280"/>
  <c r="AJ50" i="280"/>
  <c r="AI50" i="280"/>
  <c r="AH50" i="280"/>
  <c r="AG50" i="280"/>
  <c r="AF50" i="280"/>
  <c r="AE50" i="280"/>
  <c r="AD50" i="280"/>
  <c r="AC50" i="280"/>
  <c r="AB50" i="280"/>
  <c r="AA50" i="280"/>
  <c r="Z50" i="280"/>
  <c r="Y50" i="280"/>
  <c r="X50" i="280"/>
  <c r="W50" i="280"/>
  <c r="V50" i="280"/>
  <c r="U50" i="280"/>
  <c r="T50" i="280"/>
  <c r="S50" i="280"/>
  <c r="R50" i="280"/>
  <c r="Q50" i="280"/>
  <c r="P50" i="280"/>
  <c r="O50" i="280"/>
  <c r="N50" i="280"/>
  <c r="M50" i="280"/>
  <c r="L50" i="280"/>
  <c r="K50" i="280"/>
  <c r="J50" i="280"/>
  <c r="I50" i="280"/>
  <c r="H50" i="280"/>
  <c r="G50" i="280"/>
  <c r="F50" i="280"/>
  <c r="E50" i="280"/>
  <c r="E49" i="280"/>
  <c r="F49" i="280"/>
  <c r="H49" i="280"/>
  <c r="I49" i="280"/>
  <c r="G46" i="280"/>
  <c r="G54" i="280" s="1"/>
  <c r="EA45" i="280"/>
  <c r="DZ45" i="280"/>
  <c r="DY45" i="280"/>
  <c r="DX45" i="280"/>
  <c r="DW45" i="280"/>
  <c r="DV45" i="280"/>
  <c r="DU45" i="280"/>
  <c r="DT45" i="280"/>
  <c r="DS45" i="280"/>
  <c r="DR45" i="280"/>
  <c r="DQ45" i="280"/>
  <c r="DP45" i="280"/>
  <c r="DO45" i="280"/>
  <c r="DN45" i="280"/>
  <c r="DM45" i="280"/>
  <c r="DL45" i="280"/>
  <c r="DK45" i="280"/>
  <c r="DJ45" i="280"/>
  <c r="DI45" i="280"/>
  <c r="DH45" i="280"/>
  <c r="DG45" i="280"/>
  <c r="DF45" i="280"/>
  <c r="DE45" i="280"/>
  <c r="DD45" i="280"/>
  <c r="DC45" i="280"/>
  <c r="DB45" i="280"/>
  <c r="DA45" i="280"/>
  <c r="CZ45" i="280"/>
  <c r="CY45" i="280"/>
  <c r="CX45" i="280"/>
  <c r="CW45" i="280"/>
  <c r="CV45" i="280"/>
  <c r="CU45" i="280"/>
  <c r="CT45" i="280"/>
  <c r="CS45" i="280"/>
  <c r="CR45" i="280"/>
  <c r="CQ45" i="280"/>
  <c r="CP45" i="280"/>
  <c r="CO45" i="280"/>
  <c r="CN45" i="280"/>
  <c r="CM45" i="280"/>
  <c r="CL45" i="280"/>
  <c r="CK45" i="280"/>
  <c r="CJ45" i="280"/>
  <c r="CI45" i="280"/>
  <c r="CH45" i="280"/>
  <c r="CG45" i="280"/>
  <c r="CF45" i="280"/>
  <c r="CE45" i="280"/>
  <c r="CD45" i="280"/>
  <c r="CC45" i="280"/>
  <c r="CB45" i="280"/>
  <c r="CA45" i="280"/>
  <c r="BZ45" i="280"/>
  <c r="BY45" i="280"/>
  <c r="BX45" i="280"/>
  <c r="BW45" i="280"/>
  <c r="BV45" i="280"/>
  <c r="BU45" i="280"/>
  <c r="BT45" i="280"/>
  <c r="BS45" i="280"/>
  <c r="BR45" i="280"/>
  <c r="BQ45" i="280"/>
  <c r="BP45" i="280"/>
  <c r="BO45" i="280"/>
  <c r="BN45" i="280"/>
  <c r="BM45" i="280"/>
  <c r="BL45" i="280"/>
  <c r="BK45" i="280"/>
  <c r="BJ45" i="280"/>
  <c r="BI45" i="280"/>
  <c r="BH45" i="280"/>
  <c r="BG45" i="280"/>
  <c r="BF45" i="280"/>
  <c r="BE45" i="280"/>
  <c r="BD45" i="280"/>
  <c r="BC45" i="280"/>
  <c r="BB45" i="280"/>
  <c r="BA45" i="280"/>
  <c r="AZ45" i="280"/>
  <c r="AY45" i="280"/>
  <c r="AX45" i="280"/>
  <c r="AW45" i="280"/>
  <c r="AV45" i="280"/>
  <c r="AU45" i="280"/>
  <c r="AT45" i="280"/>
  <c r="AS45" i="280"/>
  <c r="AR45" i="280"/>
  <c r="AQ45" i="280"/>
  <c r="AP45" i="280"/>
  <c r="AO45" i="280"/>
  <c r="AN45" i="280"/>
  <c r="AM45" i="280"/>
  <c r="AL45" i="280"/>
  <c r="AK45" i="280"/>
  <c r="AJ45" i="280"/>
  <c r="AI45" i="280"/>
  <c r="AH45" i="280"/>
  <c r="AG45" i="280"/>
  <c r="AF45" i="280"/>
  <c r="AE45" i="280"/>
  <c r="AD45" i="280"/>
  <c r="AC45" i="280"/>
  <c r="AB45" i="280"/>
  <c r="AA45" i="280"/>
  <c r="Z45" i="280"/>
  <c r="Y45" i="280"/>
  <c r="X45" i="280"/>
  <c r="W45" i="280"/>
  <c r="V45" i="280"/>
  <c r="U45" i="280"/>
  <c r="T45" i="280"/>
  <c r="S45" i="280"/>
  <c r="R45" i="280"/>
  <c r="Q45" i="280"/>
  <c r="P45" i="280"/>
  <c r="O45" i="280"/>
  <c r="N45" i="280"/>
  <c r="M45" i="280"/>
  <c r="L45" i="280"/>
  <c r="K45" i="280"/>
  <c r="J45" i="280"/>
  <c r="I45" i="280"/>
  <c r="H45" i="280"/>
  <c r="G45" i="280"/>
  <c r="F45" i="280"/>
  <c r="E45" i="280"/>
  <c r="E44" i="280"/>
  <c r="F44" i="280"/>
  <c r="H44" i="280"/>
  <c r="I44" i="280"/>
  <c r="E10" i="280"/>
  <c r="G48" i="48"/>
  <c r="G10" i="280" s="1"/>
  <c r="E12" i="282"/>
  <c r="G47" i="48"/>
  <c r="G12" i="282" s="1"/>
  <c r="E73" i="265"/>
  <c r="F73" i="265"/>
  <c r="H73" i="265"/>
  <c r="I73" i="265"/>
  <c r="E59" i="265"/>
  <c r="F59" i="265"/>
  <c r="H59" i="265"/>
  <c r="I59" i="265"/>
  <c r="I11" i="280"/>
  <c r="G11" i="280"/>
  <c r="F11" i="280"/>
  <c r="E11" i="280"/>
  <c r="G16" i="280"/>
  <c r="G73" i="265" s="1"/>
  <c r="J13" i="280"/>
  <c r="G13" i="280"/>
  <c r="G18" i="282"/>
  <c r="G59" i="265" s="1"/>
  <c r="J15" i="282"/>
  <c r="G15" i="282"/>
  <c r="I13" i="282"/>
  <c r="G13" i="282"/>
  <c r="F13" i="282"/>
  <c r="E13" i="282"/>
  <c r="EA5" i="282"/>
  <c r="DZ5" i="282"/>
  <c r="DY5" i="282"/>
  <c r="DX5" i="282"/>
  <c r="DW5" i="282"/>
  <c r="DV5" i="282"/>
  <c r="DU5" i="282"/>
  <c r="DT5" i="282"/>
  <c r="DS5" i="282"/>
  <c r="DR5" i="282"/>
  <c r="DQ5" i="282"/>
  <c r="DP5" i="282"/>
  <c r="DO5" i="282"/>
  <c r="DN5" i="282"/>
  <c r="DM5" i="282"/>
  <c r="DL5" i="282"/>
  <c r="DK5" i="282"/>
  <c r="DJ5" i="282"/>
  <c r="DI5" i="282"/>
  <c r="DH5" i="282"/>
  <c r="DG5" i="282"/>
  <c r="DF5" i="282"/>
  <c r="DE5" i="282"/>
  <c r="DD5" i="282"/>
  <c r="DC5" i="282"/>
  <c r="DB5" i="282"/>
  <c r="DA5" i="282"/>
  <c r="CZ5" i="282"/>
  <c r="CY5" i="282"/>
  <c r="CX5" i="282"/>
  <c r="CW5" i="282"/>
  <c r="CV5" i="282"/>
  <c r="CU5" i="282"/>
  <c r="CT5" i="282"/>
  <c r="CS5" i="282"/>
  <c r="CR5" i="282"/>
  <c r="CQ5" i="282"/>
  <c r="CP5" i="282"/>
  <c r="CO5" i="282"/>
  <c r="CN5" i="282"/>
  <c r="CM5" i="282"/>
  <c r="CL5" i="282"/>
  <c r="CK5" i="282"/>
  <c r="CJ5" i="282"/>
  <c r="CI5" i="282"/>
  <c r="CH5" i="282"/>
  <c r="CG5" i="282"/>
  <c r="CF5" i="282"/>
  <c r="CE5" i="282"/>
  <c r="CD5" i="282"/>
  <c r="CC5" i="282"/>
  <c r="CB5" i="282"/>
  <c r="CA5" i="282"/>
  <c r="BZ5" i="282"/>
  <c r="BY5" i="282"/>
  <c r="BX5" i="282"/>
  <c r="BW5" i="282"/>
  <c r="BV5" i="282"/>
  <c r="BU5" i="282"/>
  <c r="BT5" i="282"/>
  <c r="BS5" i="282"/>
  <c r="BR5" i="282"/>
  <c r="BQ5" i="282"/>
  <c r="BP5" i="282"/>
  <c r="BO5" i="282"/>
  <c r="BN5" i="282"/>
  <c r="BM5" i="282"/>
  <c r="BL5" i="282"/>
  <c r="BK5" i="282"/>
  <c r="BJ5" i="282"/>
  <c r="BI5" i="282"/>
  <c r="BH5" i="282"/>
  <c r="BG5" i="282"/>
  <c r="BF5" i="282"/>
  <c r="BE5" i="282"/>
  <c r="BD5" i="282"/>
  <c r="BC5" i="282"/>
  <c r="BB5" i="282"/>
  <c r="BA5" i="282"/>
  <c r="AZ5" i="282"/>
  <c r="AY5" i="282"/>
  <c r="AX5" i="282"/>
  <c r="AW5" i="282"/>
  <c r="AV5" i="282"/>
  <c r="AU5" i="282"/>
  <c r="AT5" i="282"/>
  <c r="AS5" i="282"/>
  <c r="AR5" i="282"/>
  <c r="AQ5" i="282"/>
  <c r="AP5" i="282"/>
  <c r="AO5" i="282"/>
  <c r="AN5" i="282"/>
  <c r="AM5" i="282"/>
  <c r="AL5" i="282"/>
  <c r="AK5" i="282"/>
  <c r="AJ5" i="282"/>
  <c r="AI5" i="282"/>
  <c r="AH5" i="282"/>
  <c r="AG5" i="282"/>
  <c r="AF5" i="282"/>
  <c r="AE5" i="282"/>
  <c r="AD5" i="282"/>
  <c r="AC5" i="282"/>
  <c r="AB5" i="282"/>
  <c r="AA5" i="282"/>
  <c r="Z5" i="282"/>
  <c r="Y5" i="282"/>
  <c r="X5" i="282"/>
  <c r="W5" i="282"/>
  <c r="V5" i="282"/>
  <c r="U5" i="282"/>
  <c r="T5" i="282"/>
  <c r="S5" i="282"/>
  <c r="R5" i="282"/>
  <c r="Q5" i="282"/>
  <c r="P5" i="282"/>
  <c r="O5" i="282"/>
  <c r="N5" i="282"/>
  <c r="M5" i="282"/>
  <c r="L5" i="282"/>
  <c r="K5" i="282"/>
  <c r="J5" i="282"/>
  <c r="E5" i="282"/>
  <c r="F4" i="282"/>
  <c r="E4" i="282"/>
  <c r="E3" i="282"/>
  <c r="E2" i="282"/>
  <c r="E104" i="281"/>
  <c r="G104" i="281"/>
  <c r="E69" i="265"/>
  <c r="F69" i="265"/>
  <c r="H69" i="265"/>
  <c r="I69" i="265"/>
  <c r="F31" i="265"/>
  <c r="I31" i="265"/>
  <c r="G114" i="281"/>
  <c r="G31" i="265" s="1"/>
  <c r="E114" i="281"/>
  <c r="E31" i="265" s="1"/>
  <c r="E118" i="281"/>
  <c r="G46" i="48"/>
  <c r="G118" i="281" s="1"/>
  <c r="E123" i="281"/>
  <c r="F123" i="281"/>
  <c r="I123" i="281"/>
  <c r="E112" i="281"/>
  <c r="F112" i="281"/>
  <c r="H112" i="281"/>
  <c r="I112" i="281"/>
  <c r="E111" i="281"/>
  <c r="F111" i="281"/>
  <c r="H111" i="281"/>
  <c r="I111" i="281"/>
  <c r="I122" i="281"/>
  <c r="F122" i="281"/>
  <c r="E122" i="281"/>
  <c r="I110" i="281"/>
  <c r="F110" i="281"/>
  <c r="E110" i="281"/>
  <c r="E105" i="281"/>
  <c r="F105" i="281"/>
  <c r="I105" i="281"/>
  <c r="G124" i="281"/>
  <c r="G69" i="265" s="1"/>
  <c r="J121" i="281"/>
  <c r="J112" i="281" s="1"/>
  <c r="G121" i="281"/>
  <c r="G112" i="281" s="1"/>
  <c r="I119" i="281"/>
  <c r="G119" i="281"/>
  <c r="F119" i="281"/>
  <c r="E119" i="281"/>
  <c r="G113" i="281"/>
  <c r="G123" i="281" s="1"/>
  <c r="G107" i="281"/>
  <c r="G111" i="281" s="1"/>
  <c r="I106" i="281"/>
  <c r="H106" i="281"/>
  <c r="G106" i="281"/>
  <c r="F106" i="281"/>
  <c r="E106" i="281"/>
  <c r="E93" i="281"/>
  <c r="G36" i="48"/>
  <c r="G93" i="281" s="1"/>
  <c r="F10" i="265"/>
  <c r="I10" i="265"/>
  <c r="G98" i="281"/>
  <c r="G10" i="265" s="1"/>
  <c r="E98" i="281"/>
  <c r="E10" i="265" s="1"/>
  <c r="G97" i="281"/>
  <c r="G110" i="281" s="1"/>
  <c r="I96" i="281"/>
  <c r="G96" i="281"/>
  <c r="F96" i="281"/>
  <c r="E96" i="281"/>
  <c r="M95" i="281"/>
  <c r="N95" i="281" s="1"/>
  <c r="O95" i="281" s="1"/>
  <c r="P95" i="281" s="1"/>
  <c r="Q95" i="281" s="1"/>
  <c r="R95" i="281" s="1"/>
  <c r="S95" i="281" s="1"/>
  <c r="T95" i="281" s="1"/>
  <c r="U95" i="281" s="1"/>
  <c r="V95" i="281" s="1"/>
  <c r="W95" i="281" s="1"/>
  <c r="X95" i="281" s="1"/>
  <c r="Y95" i="281" s="1"/>
  <c r="Z95" i="281" s="1"/>
  <c r="AA95" i="281" s="1"/>
  <c r="AB95" i="281" s="1"/>
  <c r="AC95" i="281" s="1"/>
  <c r="AD95" i="281" s="1"/>
  <c r="AE95" i="281" s="1"/>
  <c r="AF95" i="281" s="1"/>
  <c r="AG95" i="281" s="1"/>
  <c r="AH95" i="281" s="1"/>
  <c r="AI95" i="281" s="1"/>
  <c r="AJ95" i="281" s="1"/>
  <c r="AK95" i="281" s="1"/>
  <c r="AL95" i="281" s="1"/>
  <c r="AM95" i="281" s="1"/>
  <c r="AN95" i="281" s="1"/>
  <c r="AO95" i="281" s="1"/>
  <c r="AP95" i="281" s="1"/>
  <c r="AQ95" i="281" s="1"/>
  <c r="AR95" i="281" s="1"/>
  <c r="AS95" i="281" s="1"/>
  <c r="AT95" i="281" s="1"/>
  <c r="AU95" i="281" s="1"/>
  <c r="AV95" i="281" s="1"/>
  <c r="AW95" i="281" s="1"/>
  <c r="AX95" i="281" s="1"/>
  <c r="AY95" i="281" s="1"/>
  <c r="AZ95" i="281" s="1"/>
  <c r="BA95" i="281" s="1"/>
  <c r="BB95" i="281" s="1"/>
  <c r="BC95" i="281" s="1"/>
  <c r="BD95" i="281" s="1"/>
  <c r="BE95" i="281" s="1"/>
  <c r="BF95" i="281" s="1"/>
  <c r="BG95" i="281" s="1"/>
  <c r="BH95" i="281" s="1"/>
  <c r="BI95" i="281" s="1"/>
  <c r="BJ95" i="281" s="1"/>
  <c r="BK95" i="281" s="1"/>
  <c r="BL95" i="281" s="1"/>
  <c r="BM95" i="281" s="1"/>
  <c r="BN95" i="281" s="1"/>
  <c r="BO95" i="281" s="1"/>
  <c r="BP95" i="281" s="1"/>
  <c r="BQ95" i="281" s="1"/>
  <c r="BR95" i="281" s="1"/>
  <c r="BS95" i="281" s="1"/>
  <c r="BT95" i="281" s="1"/>
  <c r="BU95" i="281" s="1"/>
  <c r="BV95" i="281" s="1"/>
  <c r="BW95" i="281" s="1"/>
  <c r="BX95" i="281" s="1"/>
  <c r="BY95" i="281" s="1"/>
  <c r="BZ95" i="281" s="1"/>
  <c r="CA95" i="281" s="1"/>
  <c r="CB95" i="281" s="1"/>
  <c r="CC95" i="281" s="1"/>
  <c r="CD95" i="281" s="1"/>
  <c r="CE95" i="281" s="1"/>
  <c r="CF95" i="281" s="1"/>
  <c r="CG95" i="281" s="1"/>
  <c r="CH95" i="281" s="1"/>
  <c r="CI95" i="281" s="1"/>
  <c r="CJ95" i="281" s="1"/>
  <c r="CK95" i="281" s="1"/>
  <c r="CL95" i="281" s="1"/>
  <c r="CM95" i="281" s="1"/>
  <c r="CN95" i="281" s="1"/>
  <c r="CO95" i="281" s="1"/>
  <c r="CP95" i="281" s="1"/>
  <c r="CQ95" i="281" s="1"/>
  <c r="CR95" i="281" s="1"/>
  <c r="CS95" i="281" s="1"/>
  <c r="CT95" i="281" s="1"/>
  <c r="CU95" i="281" s="1"/>
  <c r="CV95" i="281" s="1"/>
  <c r="CW95" i="281" s="1"/>
  <c r="CX95" i="281" s="1"/>
  <c r="CY95" i="281" s="1"/>
  <c r="CZ95" i="281" s="1"/>
  <c r="DA95" i="281" s="1"/>
  <c r="DB95" i="281" s="1"/>
  <c r="DC95" i="281" s="1"/>
  <c r="DD95" i="281" s="1"/>
  <c r="DE95" i="281" s="1"/>
  <c r="DF95" i="281" s="1"/>
  <c r="DG95" i="281" s="1"/>
  <c r="DH95" i="281" s="1"/>
  <c r="DI95" i="281" s="1"/>
  <c r="DJ95" i="281" s="1"/>
  <c r="DK95" i="281" s="1"/>
  <c r="DL95" i="281" s="1"/>
  <c r="DM95" i="281" s="1"/>
  <c r="DN95" i="281" s="1"/>
  <c r="DO95" i="281" s="1"/>
  <c r="DP95" i="281" s="1"/>
  <c r="DQ95" i="281" s="1"/>
  <c r="DR95" i="281" s="1"/>
  <c r="DS95" i="281" s="1"/>
  <c r="DT95" i="281" s="1"/>
  <c r="DU95" i="281" s="1"/>
  <c r="DV95" i="281" s="1"/>
  <c r="DW95" i="281" s="1"/>
  <c r="DX95" i="281" s="1"/>
  <c r="DY95" i="281" s="1"/>
  <c r="DZ95" i="281" s="1"/>
  <c r="EA95" i="281" s="1"/>
  <c r="E94" i="281"/>
  <c r="F94" i="281"/>
  <c r="G94" i="281"/>
  <c r="G53" i="281"/>
  <c r="E80" i="281"/>
  <c r="E57" i="281"/>
  <c r="G45" i="48"/>
  <c r="G80" i="281" s="1"/>
  <c r="G70" i="281"/>
  <c r="E70" i="281"/>
  <c r="G44" i="281"/>
  <c r="E44" i="281"/>
  <c r="E64" i="265"/>
  <c r="F64" i="265"/>
  <c r="H64" i="265"/>
  <c r="I64" i="265"/>
  <c r="E30" i="265"/>
  <c r="F30" i="265"/>
  <c r="I30" i="265"/>
  <c r="E85" i="281"/>
  <c r="F85" i="281"/>
  <c r="G85" i="281"/>
  <c r="H85" i="281"/>
  <c r="I85" i="281"/>
  <c r="E77" i="281"/>
  <c r="F77" i="281"/>
  <c r="H77" i="281"/>
  <c r="I77" i="281"/>
  <c r="E76" i="281"/>
  <c r="F76" i="281"/>
  <c r="H76" i="281"/>
  <c r="I76" i="281"/>
  <c r="G86" i="281"/>
  <c r="I84" i="281"/>
  <c r="F84" i="281"/>
  <c r="E84" i="281"/>
  <c r="J83" i="281"/>
  <c r="J76" i="281" s="1"/>
  <c r="G83" i="281"/>
  <c r="G76" i="281" s="1"/>
  <c r="I81" i="281"/>
  <c r="G81" i="281"/>
  <c r="F81" i="281"/>
  <c r="E81" i="281"/>
  <c r="G73" i="281"/>
  <c r="G77" i="281" s="1"/>
  <c r="I72" i="281"/>
  <c r="H72" i="281"/>
  <c r="G72" i="281"/>
  <c r="F72" i="281"/>
  <c r="E72" i="281"/>
  <c r="I71" i="281"/>
  <c r="F71" i="281"/>
  <c r="E71" i="281"/>
  <c r="E62" i="281"/>
  <c r="F62" i="281"/>
  <c r="I62" i="281"/>
  <c r="I61" i="281"/>
  <c r="F61" i="281"/>
  <c r="E61" i="281"/>
  <c r="E52" i="281"/>
  <c r="F52" i="281"/>
  <c r="H52" i="281"/>
  <c r="I52" i="281"/>
  <c r="E51" i="281"/>
  <c r="F51" i="281"/>
  <c r="H51" i="281"/>
  <c r="I51" i="281"/>
  <c r="I50" i="281"/>
  <c r="F50" i="281"/>
  <c r="E50" i="281"/>
  <c r="G47" i="281"/>
  <c r="G51" i="281" s="1"/>
  <c r="E46" i="281"/>
  <c r="F46" i="281"/>
  <c r="G46" i="281"/>
  <c r="H46" i="281"/>
  <c r="I46" i="281"/>
  <c r="E124" i="273"/>
  <c r="F124" i="273"/>
  <c r="G124" i="273"/>
  <c r="H124" i="273"/>
  <c r="I124" i="273"/>
  <c r="I125" i="273"/>
  <c r="H125" i="273"/>
  <c r="G125" i="273"/>
  <c r="F125" i="273"/>
  <c r="E125" i="273"/>
  <c r="E45" i="281"/>
  <c r="F45" i="281"/>
  <c r="I45" i="281"/>
  <c r="E58" i="281"/>
  <c r="F58" i="281"/>
  <c r="G58" i="281"/>
  <c r="I58" i="281"/>
  <c r="G63" i="281"/>
  <c r="G64" i="265" s="1"/>
  <c r="J60" i="281"/>
  <c r="G60" i="281"/>
  <c r="E9" i="265"/>
  <c r="F9" i="265"/>
  <c r="I9" i="265"/>
  <c r="G34" i="281"/>
  <c r="E34" i="281"/>
  <c r="F34" i="281"/>
  <c r="E35" i="281"/>
  <c r="F35" i="281"/>
  <c r="G35" i="281"/>
  <c r="G33" i="281"/>
  <c r="E33" i="281"/>
  <c r="G27" i="281"/>
  <c r="E27" i="281"/>
  <c r="G26" i="281"/>
  <c r="E26" i="281"/>
  <c r="G20" i="281"/>
  <c r="E20" i="281"/>
  <c r="G19" i="281"/>
  <c r="E19" i="281"/>
  <c r="G18" i="281"/>
  <c r="E18" i="281"/>
  <c r="G17" i="281"/>
  <c r="E17" i="281"/>
  <c r="G11" i="281"/>
  <c r="E11" i="281"/>
  <c r="I37" i="281"/>
  <c r="G37" i="281"/>
  <c r="F37" i="281"/>
  <c r="E37" i="281"/>
  <c r="E36" i="281"/>
  <c r="F36" i="281"/>
  <c r="G36" i="281"/>
  <c r="I36" i="281"/>
  <c r="E29" i="281"/>
  <c r="F29" i="281"/>
  <c r="G29" i="281"/>
  <c r="I29" i="281"/>
  <c r="E28" i="281"/>
  <c r="F28" i="281"/>
  <c r="G28" i="281"/>
  <c r="H28" i="281"/>
  <c r="I28" i="281"/>
  <c r="I22" i="281"/>
  <c r="G22" i="281"/>
  <c r="F22" i="281"/>
  <c r="E22" i="281"/>
  <c r="E21" i="281"/>
  <c r="F21" i="281"/>
  <c r="G21" i="281"/>
  <c r="H21" i="281"/>
  <c r="I21" i="281"/>
  <c r="E13" i="281"/>
  <c r="F13" i="281"/>
  <c r="G13" i="281"/>
  <c r="I13" i="281"/>
  <c r="E12" i="281"/>
  <c r="F12" i="281"/>
  <c r="G12" i="281"/>
  <c r="H12" i="281"/>
  <c r="I12" i="281"/>
  <c r="G38" i="281"/>
  <c r="E5" i="281"/>
  <c r="E4" i="281"/>
  <c r="E3" i="281"/>
  <c r="E2" i="281"/>
  <c r="E24" i="265" l="1"/>
  <c r="E52" i="265"/>
  <c r="G27" i="280"/>
  <c r="G105" i="281"/>
  <c r="G122" i="281"/>
  <c r="G84" i="281"/>
  <c r="J52" i="281"/>
  <c r="G30" i="265"/>
  <c r="G52" i="281"/>
  <c r="G57" i="281"/>
  <c r="G62" i="281"/>
  <c r="G71" i="281"/>
  <c r="G9" i="265"/>
  <c r="G62" i="269" s="1"/>
  <c r="G61" i="281"/>
  <c r="G50" i="281"/>
  <c r="G45" i="281"/>
  <c r="E33" i="280"/>
  <c r="G44" i="48"/>
  <c r="G33" i="280" s="1"/>
  <c r="E22" i="280"/>
  <c r="G43" i="48"/>
  <c r="G22" i="280" s="1"/>
  <c r="E63" i="265"/>
  <c r="F63" i="265"/>
  <c r="H63" i="265"/>
  <c r="I63" i="265"/>
  <c r="E74" i="265"/>
  <c r="F74" i="265"/>
  <c r="H74" i="265"/>
  <c r="I74" i="265"/>
  <c r="E37" i="280"/>
  <c r="F37" i="280"/>
  <c r="I37" i="280"/>
  <c r="E26" i="280"/>
  <c r="F26" i="280"/>
  <c r="I26" i="280"/>
  <c r="I34" i="280"/>
  <c r="G34" i="280"/>
  <c r="F34" i="280"/>
  <c r="E34" i="280"/>
  <c r="G39" i="280"/>
  <c r="G63" i="265" s="1"/>
  <c r="G63" i="277" s="1"/>
  <c r="J36" i="280"/>
  <c r="J49" i="280" s="1"/>
  <c r="J51" i="280" s="1"/>
  <c r="J55" i="280" s="1"/>
  <c r="G36" i="280"/>
  <c r="G49" i="280" s="1"/>
  <c r="G28" i="280"/>
  <c r="G74" i="265" s="1"/>
  <c r="G74" i="277" s="1"/>
  <c r="J25" i="280"/>
  <c r="J44" i="280" s="1"/>
  <c r="J46" i="280" s="1"/>
  <c r="J54" i="280" s="1"/>
  <c r="J56" i="280" s="1"/>
  <c r="G25" i="280"/>
  <c r="G44" i="280" s="1"/>
  <c r="I23" i="280"/>
  <c r="G23" i="280"/>
  <c r="F23" i="280"/>
  <c r="E23" i="280"/>
  <c r="E5" i="280"/>
  <c r="E4" i="280"/>
  <c r="E3" i="280"/>
  <c r="E2" i="280"/>
  <c r="I4" i="48"/>
  <c r="I5" i="48"/>
  <c r="I79" i="273"/>
  <c r="J80" i="273" s="1"/>
  <c r="J58" i="273" s="1"/>
  <c r="I100" i="273"/>
  <c r="J101" i="273" s="1"/>
  <c r="J59" i="273" s="1"/>
  <c r="F20" i="48"/>
  <c r="F84" i="273" s="1"/>
  <c r="F86" i="273"/>
  <c r="F65" i="273"/>
  <c r="F64" i="273"/>
  <c r="F63" i="273"/>
  <c r="F62" i="273"/>
  <c r="J5" i="269"/>
  <c r="K10" i="269" s="1"/>
  <c r="H23" i="269"/>
  <c r="H26" i="269"/>
  <c r="H27" i="269"/>
  <c r="H28" i="269"/>
  <c r="H31" i="269"/>
  <c r="H42" i="269"/>
  <c r="H45" i="269"/>
  <c r="H46" i="269"/>
  <c r="J47" i="269"/>
  <c r="H49" i="269"/>
  <c r="H50" i="269"/>
  <c r="H51" i="269"/>
  <c r="H54" i="269"/>
  <c r="H55" i="269"/>
  <c r="H56" i="269"/>
  <c r="H59" i="269"/>
  <c r="J60" i="269"/>
  <c r="J63" i="269"/>
  <c r="F46" i="273"/>
  <c r="F3" i="48"/>
  <c r="F63" i="269"/>
  <c r="E63" i="269"/>
  <c r="F62" i="269"/>
  <c r="E62" i="269"/>
  <c r="F60" i="269"/>
  <c r="E60" i="269"/>
  <c r="F59" i="269"/>
  <c r="E59" i="269"/>
  <c r="G57" i="269"/>
  <c r="F57" i="269"/>
  <c r="E57" i="269"/>
  <c r="F56" i="269"/>
  <c r="E56" i="269"/>
  <c r="F55" i="269"/>
  <c r="E55" i="269"/>
  <c r="F54" i="269"/>
  <c r="E54" i="269"/>
  <c r="F52" i="269"/>
  <c r="E52" i="269"/>
  <c r="F51" i="269"/>
  <c r="E51" i="269"/>
  <c r="F50" i="269"/>
  <c r="E50" i="269"/>
  <c r="F49" i="269"/>
  <c r="E49" i="269"/>
  <c r="G47" i="269"/>
  <c r="F47" i="269"/>
  <c r="E47" i="269"/>
  <c r="F46" i="269"/>
  <c r="E46" i="269"/>
  <c r="F45" i="269"/>
  <c r="E45" i="269"/>
  <c r="F43" i="269"/>
  <c r="E43" i="269"/>
  <c r="F42" i="269"/>
  <c r="E42" i="269"/>
  <c r="F41" i="269"/>
  <c r="E41" i="269"/>
  <c r="F40" i="269"/>
  <c r="E40" i="269"/>
  <c r="F35" i="269"/>
  <c r="E35" i="269"/>
  <c r="G34" i="269"/>
  <c r="F34" i="269"/>
  <c r="E34" i="269"/>
  <c r="F32" i="269"/>
  <c r="E32" i="269"/>
  <c r="F31" i="269"/>
  <c r="E31" i="269"/>
  <c r="F29" i="269"/>
  <c r="E29" i="269"/>
  <c r="F28" i="269"/>
  <c r="E28" i="269"/>
  <c r="F27" i="269"/>
  <c r="E27" i="269"/>
  <c r="F26" i="269"/>
  <c r="E26" i="269"/>
  <c r="F24" i="269"/>
  <c r="E24" i="269"/>
  <c r="G23" i="269"/>
  <c r="F23" i="269"/>
  <c r="E23" i="269"/>
  <c r="F21" i="269"/>
  <c r="E21" i="269"/>
  <c r="F20" i="269"/>
  <c r="E20" i="269"/>
  <c r="F19" i="269"/>
  <c r="E19" i="269"/>
  <c r="G14" i="275"/>
  <c r="J8" i="275"/>
  <c r="J11" i="275" s="1"/>
  <c r="K8" i="275" s="1"/>
  <c r="K11" i="275" s="1"/>
  <c r="L8" i="275" s="1"/>
  <c r="L11" i="275" s="1"/>
  <c r="M8" i="275" s="1"/>
  <c r="M11" i="275" s="1"/>
  <c r="N8" i="275" s="1"/>
  <c r="N11" i="275" s="1"/>
  <c r="O8" i="275" s="1"/>
  <c r="O11" i="275" s="1"/>
  <c r="P8" i="275" s="1"/>
  <c r="P11" i="275" s="1"/>
  <c r="Q8" i="275" s="1"/>
  <c r="Q11" i="275" s="1"/>
  <c r="R8" i="275" s="1"/>
  <c r="R11" i="275" s="1"/>
  <c r="S8" i="275" s="1"/>
  <c r="S11" i="275" s="1"/>
  <c r="T8" i="275" s="1"/>
  <c r="T11" i="275" s="1"/>
  <c r="U8" i="275" s="1"/>
  <c r="U11" i="275" s="1"/>
  <c r="V8" i="275" s="1"/>
  <c r="V11" i="275" s="1"/>
  <c r="W8" i="275" s="1"/>
  <c r="W11" i="275" s="1"/>
  <c r="X8" i="275" s="1"/>
  <c r="X11" i="275" s="1"/>
  <c r="Y8" i="275" s="1"/>
  <c r="Y11" i="275" s="1"/>
  <c r="Z8" i="275" s="1"/>
  <c r="Z11" i="275" s="1"/>
  <c r="AA8" i="275" s="1"/>
  <c r="AA11" i="275" s="1"/>
  <c r="AB8" i="275" s="1"/>
  <c r="AB11" i="275" s="1"/>
  <c r="AC8" i="275" s="1"/>
  <c r="AC11" i="275" s="1"/>
  <c r="AD8" i="275" s="1"/>
  <c r="AD11" i="275" s="1"/>
  <c r="AE8" i="275" s="1"/>
  <c r="AE11" i="275" s="1"/>
  <c r="AF8" i="275" s="1"/>
  <c r="AF11" i="275" s="1"/>
  <c r="AG8" i="275" s="1"/>
  <c r="AG11" i="275" s="1"/>
  <c r="AH8" i="275" s="1"/>
  <c r="AH11" i="275" s="1"/>
  <c r="AI8" i="275" s="1"/>
  <c r="AI11" i="275" s="1"/>
  <c r="AJ8" i="275" s="1"/>
  <c r="AJ11" i="275" s="1"/>
  <c r="AK8" i="275" s="1"/>
  <c r="AK11" i="275" s="1"/>
  <c r="AL8" i="275" s="1"/>
  <c r="AL11" i="275" s="1"/>
  <c r="AM8" i="275" s="1"/>
  <c r="AM11" i="275" s="1"/>
  <c r="AN8" i="275" s="1"/>
  <c r="AN11" i="275" s="1"/>
  <c r="AO8" i="275" s="1"/>
  <c r="AO11" i="275" s="1"/>
  <c r="AP8" i="275" s="1"/>
  <c r="AP11" i="275" s="1"/>
  <c r="AQ8" i="275" s="1"/>
  <c r="AQ11" i="275" s="1"/>
  <c r="AR8" i="275" s="1"/>
  <c r="AR11" i="275" s="1"/>
  <c r="AS8" i="275" s="1"/>
  <c r="AS11" i="275" s="1"/>
  <c r="AT8" i="275" s="1"/>
  <c r="AT11" i="275" s="1"/>
  <c r="AU8" i="275" s="1"/>
  <c r="AU11" i="275" s="1"/>
  <c r="AV8" i="275" s="1"/>
  <c r="AV11" i="275" s="1"/>
  <c r="AW8" i="275" s="1"/>
  <c r="AW11" i="275" s="1"/>
  <c r="AX8" i="275" s="1"/>
  <c r="AX11" i="275" s="1"/>
  <c r="AY8" i="275" s="1"/>
  <c r="AY11" i="275" s="1"/>
  <c r="AZ8" i="275" s="1"/>
  <c r="AZ11" i="275" s="1"/>
  <c r="BA8" i="275" s="1"/>
  <c r="BA11" i="275" s="1"/>
  <c r="BB8" i="275" s="1"/>
  <c r="BB11" i="275" s="1"/>
  <c r="BC8" i="275" s="1"/>
  <c r="BC11" i="275" s="1"/>
  <c r="BD8" i="275" s="1"/>
  <c r="BD11" i="275" s="1"/>
  <c r="BE8" i="275" s="1"/>
  <c r="BE11" i="275" s="1"/>
  <c r="BF8" i="275" s="1"/>
  <c r="BF11" i="275" s="1"/>
  <c r="BG8" i="275" s="1"/>
  <c r="BG11" i="275" s="1"/>
  <c r="BH8" i="275" s="1"/>
  <c r="BH11" i="275" s="1"/>
  <c r="BI8" i="275" s="1"/>
  <c r="BI11" i="275" s="1"/>
  <c r="BJ8" i="275" s="1"/>
  <c r="BJ11" i="275" s="1"/>
  <c r="BK8" i="275" s="1"/>
  <c r="BK11" i="275" s="1"/>
  <c r="BL8" i="275" s="1"/>
  <c r="BL11" i="275" s="1"/>
  <c r="BM8" i="275" s="1"/>
  <c r="BM11" i="275" s="1"/>
  <c r="BN8" i="275" s="1"/>
  <c r="BN11" i="275" s="1"/>
  <c r="BO8" i="275" s="1"/>
  <c r="BO11" i="275" s="1"/>
  <c r="BP8" i="275" s="1"/>
  <c r="BP11" i="275" s="1"/>
  <c r="BQ8" i="275" s="1"/>
  <c r="BQ11" i="275" s="1"/>
  <c r="BR8" i="275" s="1"/>
  <c r="BR11" i="275" s="1"/>
  <c r="BS8" i="275" s="1"/>
  <c r="BS11" i="275" s="1"/>
  <c r="BT8" i="275" s="1"/>
  <c r="BT11" i="275" s="1"/>
  <c r="BU8" i="275" s="1"/>
  <c r="BU11" i="275" s="1"/>
  <c r="BV8" i="275" s="1"/>
  <c r="BV11" i="275" s="1"/>
  <c r="BW8" i="275" s="1"/>
  <c r="BW11" i="275" s="1"/>
  <c r="BX8" i="275" s="1"/>
  <c r="BX11" i="275" s="1"/>
  <c r="BY8" i="275" s="1"/>
  <c r="BY11" i="275" s="1"/>
  <c r="BZ8" i="275" s="1"/>
  <c r="BZ11" i="275" s="1"/>
  <c r="CA8" i="275" s="1"/>
  <c r="CA11" i="275" s="1"/>
  <c r="CB8" i="275" s="1"/>
  <c r="CB11" i="275" s="1"/>
  <c r="CC8" i="275" s="1"/>
  <c r="CC11" i="275" s="1"/>
  <c r="CD8" i="275" s="1"/>
  <c r="CD11" i="275" s="1"/>
  <c r="CE8" i="275" s="1"/>
  <c r="CE11" i="275" s="1"/>
  <c r="CF8" i="275" s="1"/>
  <c r="CF11" i="275" s="1"/>
  <c r="CG8" i="275" s="1"/>
  <c r="CG11" i="275" s="1"/>
  <c r="CH8" i="275" s="1"/>
  <c r="CH11" i="275" s="1"/>
  <c r="CI8" i="275" s="1"/>
  <c r="CI11" i="275" s="1"/>
  <c r="CJ8" i="275" s="1"/>
  <c r="CJ11" i="275" s="1"/>
  <c r="CK8" i="275" s="1"/>
  <c r="CK11" i="275" s="1"/>
  <c r="CL8" i="275" s="1"/>
  <c r="CL11" i="275" s="1"/>
  <c r="CM8" i="275" s="1"/>
  <c r="CM11" i="275" s="1"/>
  <c r="CN8" i="275" s="1"/>
  <c r="CN11" i="275" s="1"/>
  <c r="CO8" i="275" s="1"/>
  <c r="CO11" i="275" s="1"/>
  <c r="CP8" i="275" s="1"/>
  <c r="CP11" i="275" s="1"/>
  <c r="CQ8" i="275" s="1"/>
  <c r="CQ11" i="275" s="1"/>
  <c r="CR8" i="275" s="1"/>
  <c r="CR11" i="275" s="1"/>
  <c r="CS8" i="275" s="1"/>
  <c r="CS11" i="275" s="1"/>
  <c r="CT8" i="275" s="1"/>
  <c r="CT11" i="275" s="1"/>
  <c r="CU8" i="275" s="1"/>
  <c r="CU11" i="275" s="1"/>
  <c r="CV8" i="275" s="1"/>
  <c r="CV11" i="275" s="1"/>
  <c r="CW8" i="275" s="1"/>
  <c r="CW11" i="275" s="1"/>
  <c r="CX8" i="275" s="1"/>
  <c r="CX11" i="275" s="1"/>
  <c r="CY8" i="275" s="1"/>
  <c r="CY11" i="275" s="1"/>
  <c r="CZ8" i="275" s="1"/>
  <c r="CZ11" i="275" s="1"/>
  <c r="DA8" i="275" s="1"/>
  <c r="DA11" i="275" s="1"/>
  <c r="DB8" i="275" s="1"/>
  <c r="DB11" i="275" s="1"/>
  <c r="DC8" i="275" s="1"/>
  <c r="DC11" i="275" s="1"/>
  <c r="DD8" i="275" s="1"/>
  <c r="DD11" i="275" s="1"/>
  <c r="DE8" i="275" s="1"/>
  <c r="DE11" i="275" s="1"/>
  <c r="DF8" i="275" s="1"/>
  <c r="DF11" i="275" s="1"/>
  <c r="DG8" i="275" s="1"/>
  <c r="DG11" i="275" s="1"/>
  <c r="DH8" i="275" s="1"/>
  <c r="DH11" i="275" s="1"/>
  <c r="DI8" i="275" s="1"/>
  <c r="DI11" i="275" s="1"/>
  <c r="DJ8" i="275" s="1"/>
  <c r="DJ11" i="275" s="1"/>
  <c r="DK8" i="275" s="1"/>
  <c r="DK11" i="275" s="1"/>
  <c r="DL8" i="275" s="1"/>
  <c r="DL11" i="275" s="1"/>
  <c r="DM8" i="275" s="1"/>
  <c r="DM11" i="275" s="1"/>
  <c r="DN8" i="275" s="1"/>
  <c r="DN11" i="275" s="1"/>
  <c r="DO8" i="275" s="1"/>
  <c r="DO11" i="275" s="1"/>
  <c r="DP8" i="275" s="1"/>
  <c r="DP11" i="275" s="1"/>
  <c r="DQ8" i="275" s="1"/>
  <c r="DQ11" i="275" s="1"/>
  <c r="DR8" i="275" s="1"/>
  <c r="DR11" i="275" s="1"/>
  <c r="DS8" i="275" s="1"/>
  <c r="DS11" i="275" s="1"/>
  <c r="DT8" i="275" s="1"/>
  <c r="DT11" i="275" s="1"/>
  <c r="DU8" i="275" s="1"/>
  <c r="DU11" i="275" s="1"/>
  <c r="DV8" i="275" s="1"/>
  <c r="DV11" i="275" s="1"/>
  <c r="DW8" i="275" s="1"/>
  <c r="DW11" i="275" s="1"/>
  <c r="DX8" i="275" s="1"/>
  <c r="DX11" i="275" s="1"/>
  <c r="DY8" i="275" s="1"/>
  <c r="DY11" i="275" s="1"/>
  <c r="DZ8" i="275" s="1"/>
  <c r="DZ11" i="275" s="1"/>
  <c r="EA8" i="275" s="1"/>
  <c r="EA11" i="275" s="1"/>
  <c r="J10" i="273"/>
  <c r="J5" i="281" s="1"/>
  <c r="I96" i="273"/>
  <c r="H96" i="273"/>
  <c r="G96" i="273"/>
  <c r="F96" i="273"/>
  <c r="E96" i="273"/>
  <c r="G95" i="273"/>
  <c r="E95" i="273"/>
  <c r="G94" i="273"/>
  <c r="E94" i="273"/>
  <c r="E100" i="273"/>
  <c r="F100" i="273"/>
  <c r="G100" i="273"/>
  <c r="G85" i="273"/>
  <c r="F6" i="48"/>
  <c r="E85" i="273"/>
  <c r="G18" i="277"/>
  <c r="F18" i="277"/>
  <c r="E18" i="277"/>
  <c r="G53" i="265"/>
  <c r="G50" i="265"/>
  <c r="G47" i="265"/>
  <c r="G42" i="265"/>
  <c r="G37" i="265"/>
  <c r="G33" i="265"/>
  <c r="G25" i="265"/>
  <c r="G22" i="265"/>
  <c r="G26" i="280" s="1"/>
  <c r="G19" i="265"/>
  <c r="G14" i="265"/>
  <c r="G11" i="265"/>
  <c r="I75" i="273"/>
  <c r="I118" i="273"/>
  <c r="F111" i="273"/>
  <c r="G30" i="277"/>
  <c r="F30" i="277"/>
  <c r="E30" i="277"/>
  <c r="G46" i="277"/>
  <c r="G45" i="277"/>
  <c r="F45" i="277"/>
  <c r="E45" i="277"/>
  <c r="G44" i="277"/>
  <c r="F44" i="277"/>
  <c r="E44" i="277"/>
  <c r="G43" i="277"/>
  <c r="F43" i="277"/>
  <c r="E43" i="277"/>
  <c r="G72" i="277"/>
  <c r="F72" i="277"/>
  <c r="E72" i="277"/>
  <c r="I119" i="273"/>
  <c r="G119" i="273"/>
  <c r="F119" i="273"/>
  <c r="E119" i="273"/>
  <c r="I113" i="273"/>
  <c r="G113" i="273"/>
  <c r="F113" i="273"/>
  <c r="E113" i="273"/>
  <c r="E108" i="273"/>
  <c r="F108" i="273"/>
  <c r="G108" i="273"/>
  <c r="I108" i="273"/>
  <c r="G89" i="273"/>
  <c r="E89" i="273"/>
  <c r="E59" i="273"/>
  <c r="F59" i="273"/>
  <c r="G59" i="273"/>
  <c r="H59" i="273"/>
  <c r="I59" i="273"/>
  <c r="E15" i="275"/>
  <c r="F15" i="275"/>
  <c r="G15" i="275"/>
  <c r="I15" i="275"/>
  <c r="G62" i="273"/>
  <c r="E62" i="273"/>
  <c r="G28" i="273"/>
  <c r="E28" i="273"/>
  <c r="G45" i="273"/>
  <c r="E45" i="273"/>
  <c r="E79" i="273"/>
  <c r="F79" i="273"/>
  <c r="G79" i="273"/>
  <c r="G86" i="273"/>
  <c r="E86" i="273"/>
  <c r="G84" i="273"/>
  <c r="E84" i="273"/>
  <c r="G83" i="273"/>
  <c r="E83" i="273"/>
  <c r="G20" i="275"/>
  <c r="G17" i="275"/>
  <c r="I58" i="273"/>
  <c r="G58" i="273"/>
  <c r="F58" i="273"/>
  <c r="E58" i="273"/>
  <c r="G17" i="273"/>
  <c r="E17" i="273"/>
  <c r="E118" i="273"/>
  <c r="F118" i="273"/>
  <c r="G118" i="273"/>
  <c r="H118" i="273"/>
  <c r="G117" i="273"/>
  <c r="F117" i="273"/>
  <c r="E117" i="273"/>
  <c r="E112" i="273"/>
  <c r="F112" i="273"/>
  <c r="G112" i="273"/>
  <c r="H112" i="273"/>
  <c r="I112" i="273"/>
  <c r="G111" i="273"/>
  <c r="E111" i="273"/>
  <c r="H23" i="275"/>
  <c r="EA24" i="275"/>
  <c r="DZ24" i="275"/>
  <c r="DY24" i="275"/>
  <c r="DX24" i="275"/>
  <c r="DW24" i="275"/>
  <c r="DV24" i="275"/>
  <c r="DU24" i="275"/>
  <c r="DT24" i="275"/>
  <c r="DS24" i="275"/>
  <c r="DR24" i="275"/>
  <c r="DQ24" i="275"/>
  <c r="DP24" i="275"/>
  <c r="DO24" i="275"/>
  <c r="DN24" i="275"/>
  <c r="DM24" i="275"/>
  <c r="DL24" i="275"/>
  <c r="DK24" i="275"/>
  <c r="DJ24" i="275"/>
  <c r="DI24" i="275"/>
  <c r="DH24" i="275"/>
  <c r="DG24" i="275"/>
  <c r="DF24" i="275"/>
  <c r="DE24" i="275"/>
  <c r="DD24" i="275"/>
  <c r="DC24" i="275"/>
  <c r="DB24" i="275"/>
  <c r="DA24" i="275"/>
  <c r="CZ24" i="275"/>
  <c r="CY24" i="275"/>
  <c r="CX24" i="275"/>
  <c r="CW24" i="275"/>
  <c r="CV24" i="275"/>
  <c r="CU24" i="275"/>
  <c r="CT24" i="275"/>
  <c r="CS24" i="275"/>
  <c r="CR24" i="275"/>
  <c r="CQ24" i="275"/>
  <c r="CP24" i="275"/>
  <c r="CO24" i="275"/>
  <c r="CN24" i="275"/>
  <c r="CM24" i="275"/>
  <c r="CL24" i="275"/>
  <c r="CK24" i="275"/>
  <c r="CJ24" i="275"/>
  <c r="CI24" i="275"/>
  <c r="CH24" i="275"/>
  <c r="CG24" i="275"/>
  <c r="CF24" i="275"/>
  <c r="CE24" i="275"/>
  <c r="CD24" i="275"/>
  <c r="CC24" i="275"/>
  <c r="CB24" i="275"/>
  <c r="CA24" i="275"/>
  <c r="BZ24" i="275"/>
  <c r="BY24" i="275"/>
  <c r="BX24" i="275"/>
  <c r="BW24" i="275"/>
  <c r="BV24" i="275"/>
  <c r="BU24" i="275"/>
  <c r="BT24" i="275"/>
  <c r="BS24" i="275"/>
  <c r="BR24" i="275"/>
  <c r="BQ24" i="275"/>
  <c r="BP24" i="275"/>
  <c r="BO24" i="275"/>
  <c r="BN24" i="275"/>
  <c r="BM24" i="275"/>
  <c r="BL24" i="275"/>
  <c r="BK24" i="275"/>
  <c r="BJ24" i="275"/>
  <c r="BI24" i="275"/>
  <c r="BH24" i="275"/>
  <c r="BG24" i="275"/>
  <c r="BF24" i="275"/>
  <c r="BE24" i="275"/>
  <c r="BD24" i="275"/>
  <c r="BC24" i="275"/>
  <c r="BB24" i="275"/>
  <c r="BA24" i="275"/>
  <c r="AZ24" i="275"/>
  <c r="AY24" i="275"/>
  <c r="AX24" i="275"/>
  <c r="AW24" i="275"/>
  <c r="AV24" i="275"/>
  <c r="AU24" i="275"/>
  <c r="AT24" i="275"/>
  <c r="AS24" i="275"/>
  <c r="AR24" i="275"/>
  <c r="AQ24" i="275"/>
  <c r="AP24" i="275"/>
  <c r="AO24" i="275"/>
  <c r="AN24" i="275"/>
  <c r="AM24" i="275"/>
  <c r="AL24" i="275"/>
  <c r="AK24" i="275"/>
  <c r="AJ24" i="275"/>
  <c r="AI24" i="275"/>
  <c r="AH24" i="275"/>
  <c r="AG24" i="275"/>
  <c r="AF24" i="275"/>
  <c r="AE24" i="275"/>
  <c r="AD24" i="275"/>
  <c r="AC24" i="275"/>
  <c r="AB24" i="275"/>
  <c r="AA24" i="275"/>
  <c r="Z24" i="275"/>
  <c r="Y24" i="275"/>
  <c r="X24" i="275"/>
  <c r="W24" i="275"/>
  <c r="V24" i="275"/>
  <c r="U24" i="275"/>
  <c r="T24" i="275"/>
  <c r="S24" i="275"/>
  <c r="R24" i="275"/>
  <c r="Q24" i="275"/>
  <c r="P24" i="275"/>
  <c r="O24" i="275"/>
  <c r="N24" i="275"/>
  <c r="M24" i="275"/>
  <c r="L24" i="275"/>
  <c r="K24" i="275"/>
  <c r="J24" i="275"/>
  <c r="H24" i="275" s="1"/>
  <c r="G24" i="275"/>
  <c r="E24" i="275"/>
  <c r="G23" i="275"/>
  <c r="J17" i="275"/>
  <c r="E5" i="275"/>
  <c r="E4" i="275"/>
  <c r="E3" i="275"/>
  <c r="E2" i="275"/>
  <c r="F21" i="264"/>
  <c r="F4" i="281" s="1"/>
  <c r="G13" i="264"/>
  <c r="E13" i="264"/>
  <c r="G12" i="264"/>
  <c r="E12" i="264"/>
  <c r="H68" i="269"/>
  <c r="H67" i="269"/>
  <c r="H2" i="269"/>
  <c r="I81" i="277"/>
  <c r="H81" i="277"/>
  <c r="F81" i="277"/>
  <c r="E81" i="277"/>
  <c r="I80" i="277"/>
  <c r="H80" i="277"/>
  <c r="F80" i="277"/>
  <c r="E80" i="277"/>
  <c r="G75" i="277"/>
  <c r="G81" i="277" s="1"/>
  <c r="G71" i="277"/>
  <c r="F71" i="277"/>
  <c r="E71" i="277"/>
  <c r="G70" i="277"/>
  <c r="F70" i="277"/>
  <c r="E70" i="277"/>
  <c r="G69" i="277"/>
  <c r="F69" i="277"/>
  <c r="E69" i="277"/>
  <c r="G67" i="277"/>
  <c r="G80" i="277" s="1"/>
  <c r="G65" i="277"/>
  <c r="G64" i="277"/>
  <c r="F64" i="277"/>
  <c r="E64" i="277"/>
  <c r="G60" i="277"/>
  <c r="G52" i="277"/>
  <c r="G51" i="277"/>
  <c r="F51" i="277"/>
  <c r="E51" i="277"/>
  <c r="G49" i="277"/>
  <c r="G41" i="277"/>
  <c r="G40" i="277"/>
  <c r="F40" i="277"/>
  <c r="E40" i="277"/>
  <c r="G39" i="277"/>
  <c r="F39" i="277"/>
  <c r="E39" i="277"/>
  <c r="G37" i="277"/>
  <c r="G36" i="277"/>
  <c r="F36" i="277"/>
  <c r="E36" i="277"/>
  <c r="G35" i="277"/>
  <c r="F35" i="277"/>
  <c r="E35" i="277"/>
  <c r="G33" i="277"/>
  <c r="G31" i="277"/>
  <c r="F31" i="277"/>
  <c r="E31" i="277"/>
  <c r="G25" i="277"/>
  <c r="G24" i="277"/>
  <c r="F24" i="277"/>
  <c r="E24" i="277"/>
  <c r="G22" i="277"/>
  <c r="G19" i="277"/>
  <c r="G17" i="277"/>
  <c r="F17" i="277"/>
  <c r="E17" i="277"/>
  <c r="G16" i="277"/>
  <c r="F16" i="277"/>
  <c r="E16" i="277"/>
  <c r="G14" i="277"/>
  <c r="G11" i="277"/>
  <c r="E5" i="277"/>
  <c r="E4" i="277"/>
  <c r="E3" i="277"/>
  <c r="E2" i="277"/>
  <c r="I81" i="265"/>
  <c r="H81" i="265"/>
  <c r="F81" i="265"/>
  <c r="E81" i="265"/>
  <c r="I80" i="265"/>
  <c r="H80" i="265"/>
  <c r="F80" i="265"/>
  <c r="E80" i="265"/>
  <c r="G75" i="265"/>
  <c r="G81" i="265" s="1"/>
  <c r="F74" i="277"/>
  <c r="E74" i="277"/>
  <c r="G73" i="277"/>
  <c r="F73" i="277"/>
  <c r="E73" i="277"/>
  <c r="G67" i="265"/>
  <c r="G80" i="265" s="1"/>
  <c r="G65" i="265"/>
  <c r="F63" i="277"/>
  <c r="E63" i="277"/>
  <c r="G60" i="265"/>
  <c r="G59" i="277"/>
  <c r="F59" i="277"/>
  <c r="E59" i="277"/>
  <c r="G10" i="277"/>
  <c r="F10" i="277"/>
  <c r="E10" i="277"/>
  <c r="E5" i="265"/>
  <c r="E4" i="265"/>
  <c r="E3" i="265"/>
  <c r="E2" i="265"/>
  <c r="I66" i="273"/>
  <c r="H66" i="273"/>
  <c r="G66" i="273"/>
  <c r="F66" i="273"/>
  <c r="E66" i="273"/>
  <c r="G65" i="273"/>
  <c r="E65" i="273"/>
  <c r="G64" i="273"/>
  <c r="E64" i="273"/>
  <c r="G63" i="273"/>
  <c r="E63" i="273"/>
  <c r="I57" i="273"/>
  <c r="G57" i="273"/>
  <c r="F57" i="273"/>
  <c r="E57" i="273"/>
  <c r="I56" i="273"/>
  <c r="G56" i="273"/>
  <c r="F56" i="273"/>
  <c r="E56" i="273"/>
  <c r="I51" i="273"/>
  <c r="H51" i="273"/>
  <c r="G51" i="273"/>
  <c r="F51" i="273"/>
  <c r="E51" i="273"/>
  <c r="I50" i="273"/>
  <c r="H50" i="273"/>
  <c r="G50" i="273"/>
  <c r="F50" i="273"/>
  <c r="E50" i="273"/>
  <c r="I47" i="273"/>
  <c r="G47" i="273"/>
  <c r="F47" i="273"/>
  <c r="E47" i="273"/>
  <c r="G46" i="273"/>
  <c r="E46" i="273"/>
  <c r="I90" i="273"/>
  <c r="H90" i="273"/>
  <c r="G90" i="273"/>
  <c r="F90" i="273"/>
  <c r="E90" i="273"/>
  <c r="H75" i="273"/>
  <c r="G75" i="273"/>
  <c r="F75" i="273"/>
  <c r="E75" i="273"/>
  <c r="G74" i="273"/>
  <c r="E74" i="273"/>
  <c r="I41" i="273"/>
  <c r="I52" i="273" s="1"/>
  <c r="H41" i="273"/>
  <c r="H52" i="273" s="1"/>
  <c r="G41" i="273"/>
  <c r="G52" i="273" s="1"/>
  <c r="F41" i="273"/>
  <c r="F52" i="273" s="1"/>
  <c r="E41" i="273"/>
  <c r="E52" i="273" s="1"/>
  <c r="I38" i="273"/>
  <c r="H38" i="273"/>
  <c r="G38" i="273"/>
  <c r="F38" i="273"/>
  <c r="E38" i="273"/>
  <c r="I37" i="273"/>
  <c r="G37" i="273"/>
  <c r="F37" i="273"/>
  <c r="E37" i="273"/>
  <c r="G36" i="273"/>
  <c r="F36" i="273"/>
  <c r="E36" i="273"/>
  <c r="G35" i="273"/>
  <c r="E35" i="273"/>
  <c r="I32" i="273"/>
  <c r="H32" i="273"/>
  <c r="G32" i="273"/>
  <c r="F32" i="273"/>
  <c r="E32" i="273"/>
  <c r="G31" i="273"/>
  <c r="E31" i="273"/>
  <c r="I24" i="273"/>
  <c r="H24" i="273"/>
  <c r="G24" i="273"/>
  <c r="F24" i="273"/>
  <c r="E24" i="273"/>
  <c r="G23" i="273"/>
  <c r="E23" i="273"/>
  <c r="I19" i="273"/>
  <c r="G19" i="273"/>
  <c r="F19" i="273"/>
  <c r="E19" i="273"/>
  <c r="G18" i="273"/>
  <c r="E18" i="273"/>
  <c r="I13" i="273"/>
  <c r="H13" i="273"/>
  <c r="G13" i="273"/>
  <c r="F13" i="273"/>
  <c r="E13" i="273"/>
  <c r="E5" i="273"/>
  <c r="E4" i="273"/>
  <c r="E3" i="273"/>
  <c r="E2" i="273"/>
  <c r="R2" i="48"/>
  <c r="Q2" i="48"/>
  <c r="P2" i="48"/>
  <c r="O2" i="48"/>
  <c r="M2" i="48"/>
  <c r="L2" i="48"/>
  <c r="K2" i="48"/>
  <c r="A1" i="265"/>
  <c r="J5" i="273"/>
  <c r="J5" i="275"/>
  <c r="J5" i="277"/>
  <c r="J5" i="265"/>
  <c r="E13" i="277"/>
  <c r="G13" i="277"/>
  <c r="F21" i="277"/>
  <c r="F32" i="277"/>
  <c r="E48" i="277"/>
  <c r="G48" i="277"/>
  <c r="F9" i="277"/>
  <c r="G9" i="277"/>
  <c r="F13" i="277"/>
  <c r="E21" i="277"/>
  <c r="G21" i="277"/>
  <c r="E32" i="277"/>
  <c r="G32" i="277"/>
  <c r="F48" i="277"/>
  <c r="E9" i="277"/>
  <c r="I6" i="48"/>
  <c r="F69" i="48" s="1"/>
  <c r="K7" i="48"/>
  <c r="L7" i="48"/>
  <c r="F15" i="48"/>
  <c r="I15" i="48" s="1" a="1"/>
  <c r="I15" i="48" s="1"/>
  <c r="A1" i="277"/>
  <c r="A1" i="264"/>
  <c r="M7" i="48"/>
  <c r="F4" i="277"/>
  <c r="J13" i="273"/>
  <c r="J14" i="273" s="1"/>
  <c r="J37" i="273" s="1"/>
  <c r="K10" i="273"/>
  <c r="K5" i="281" s="1"/>
  <c r="K5" i="275"/>
  <c r="J27" i="280" l="1"/>
  <c r="J57" i="280"/>
  <c r="J38" i="280"/>
  <c r="A1" i="281"/>
  <c r="A1" i="282"/>
  <c r="F40" i="48"/>
  <c r="F104" i="281" s="1"/>
  <c r="F47" i="48"/>
  <c r="F48" i="48"/>
  <c r="I20" i="48" a="1"/>
  <c r="I20" i="48" s="1"/>
  <c r="A1" i="273"/>
  <c r="A1" i="275"/>
  <c r="H3" i="269"/>
  <c r="A1" i="269"/>
  <c r="A1" i="48"/>
  <c r="I40" i="48" a="1"/>
  <c r="I40" i="48" s="1"/>
  <c r="F4" i="265"/>
  <c r="F4" i="273"/>
  <c r="F36" i="48"/>
  <c r="F46" i="48"/>
  <c r="F118" i="281" s="1"/>
  <c r="F4" i="275"/>
  <c r="F4" i="264"/>
  <c r="F4" i="280"/>
  <c r="G37" i="280"/>
  <c r="I36" i="48" a="1"/>
  <c r="I36" i="48" s="1"/>
  <c r="F93" i="281"/>
  <c r="F18" i="48"/>
  <c r="F94" i="273" s="1"/>
  <c r="F45" i="48"/>
  <c r="F39" i="48"/>
  <c r="G28" i="269"/>
  <c r="G42" i="269"/>
  <c r="G52" i="269"/>
  <c r="G63" i="269"/>
  <c r="G20" i="269"/>
  <c r="G26" i="269"/>
  <c r="G31" i="269"/>
  <c r="G40" i="269"/>
  <c r="G45" i="269"/>
  <c r="G50" i="269"/>
  <c r="G55" i="269"/>
  <c r="G60" i="269"/>
  <c r="G19" i="269"/>
  <c r="G21" i="269"/>
  <c r="G24" i="269"/>
  <c r="G27" i="269"/>
  <c r="G29" i="269"/>
  <c r="G32" i="269"/>
  <c r="G35" i="269"/>
  <c r="G41" i="269"/>
  <c r="G43" i="269"/>
  <c r="G46" i="269"/>
  <c r="G49" i="269"/>
  <c r="G51" i="269"/>
  <c r="G54" i="269"/>
  <c r="G56" i="269"/>
  <c r="G59" i="269"/>
  <c r="K5" i="280"/>
  <c r="J5" i="280"/>
  <c r="F74" i="273"/>
  <c r="F21" i="48"/>
  <c r="F85" i="273" s="1"/>
  <c r="F14" i="48"/>
  <c r="I14" i="48" s="1" a="1"/>
  <c r="I14" i="48" s="1"/>
  <c r="A1" i="280"/>
  <c r="I69" i="48" a="1"/>
  <c r="I69" i="48" s="1"/>
  <c r="F33" i="48"/>
  <c r="F30" i="48"/>
  <c r="F26" i="48"/>
  <c r="F24" i="48"/>
  <c r="F29" i="48"/>
  <c r="F31" i="48"/>
  <c r="F25" i="48"/>
  <c r="F27" i="48"/>
  <c r="F45" i="273"/>
  <c r="I21" i="48" a="1"/>
  <c r="I21" i="48" s="1"/>
  <c r="I18" i="48" a="1"/>
  <c r="I18" i="48" s="1"/>
  <c r="F13" i="48"/>
  <c r="F43" i="48"/>
  <c r="F44" i="48"/>
  <c r="F33" i="280" s="1"/>
  <c r="K59" i="269"/>
  <c r="K56" i="269"/>
  <c r="K54" i="269"/>
  <c r="J54" i="269" s="1"/>
  <c r="K51" i="269"/>
  <c r="J51" i="269" s="1"/>
  <c r="K49" i="269"/>
  <c r="J49" i="269" s="1"/>
  <c r="K45" i="269"/>
  <c r="L45" i="269" s="1"/>
  <c r="K28" i="269"/>
  <c r="J28" i="269" s="1"/>
  <c r="K13" i="269"/>
  <c r="K11" i="269"/>
  <c r="J11" i="269" s="1"/>
  <c r="J10" i="269"/>
  <c r="L10" i="269"/>
  <c r="L54" i="269"/>
  <c r="K55" i="269"/>
  <c r="K50" i="269"/>
  <c r="K46" i="269"/>
  <c r="L46" i="269" s="1"/>
  <c r="K42" i="269"/>
  <c r="K31" i="269"/>
  <c r="L31" i="269" s="1"/>
  <c r="K27" i="269"/>
  <c r="K26" i="269"/>
  <c r="K23" i="269"/>
  <c r="K12" i="269"/>
  <c r="F17" i="273"/>
  <c r="I13" i="48" a="1"/>
  <c r="I13" i="48" s="1"/>
  <c r="F83" i="273"/>
  <c r="F16" i="48"/>
  <c r="K13" i="273"/>
  <c r="K14" i="273" s="1"/>
  <c r="K5" i="277"/>
  <c r="K5" i="265"/>
  <c r="L10" i="273"/>
  <c r="K5" i="273"/>
  <c r="J56" i="273"/>
  <c r="J19" i="273"/>
  <c r="J47" i="273"/>
  <c r="F87" i="273"/>
  <c r="J52" i="265" l="1"/>
  <c r="J24" i="265"/>
  <c r="I47" i="48" a="1"/>
  <c r="I47" i="48" s="1"/>
  <c r="F12" i="282"/>
  <c r="I48" i="48" a="1"/>
  <c r="I48" i="48" s="1"/>
  <c r="F10" i="280"/>
  <c r="F28" i="273"/>
  <c r="F29" i="273" s="1"/>
  <c r="F31" i="273" s="1"/>
  <c r="F35" i="273"/>
  <c r="J39" i="273" s="1"/>
  <c r="J41" i="273" s="1"/>
  <c r="J52" i="273" s="1"/>
  <c r="I46" i="48" a="1"/>
  <c r="I46" i="48" s="1"/>
  <c r="L51" i="269"/>
  <c r="J45" i="269"/>
  <c r="I45" i="48" a="1"/>
  <c r="I45" i="48" s="1"/>
  <c r="F57" i="281"/>
  <c r="F80" i="281"/>
  <c r="I39" i="48" a="1"/>
  <c r="I39" i="48" s="1"/>
  <c r="F70" i="281"/>
  <c r="F44" i="281"/>
  <c r="J48" i="273"/>
  <c r="J51" i="273" s="1"/>
  <c r="L5" i="281"/>
  <c r="L5" i="280"/>
  <c r="J20" i="273"/>
  <c r="J31" i="269"/>
  <c r="L28" i="269"/>
  <c r="I44" i="48" a="1"/>
  <c r="I44" i="48" s="1"/>
  <c r="I25" i="48" a="1"/>
  <c r="I25" i="48" s="1"/>
  <c r="F18" i="281"/>
  <c r="I29" i="48" a="1"/>
  <c r="I29" i="48" s="1"/>
  <c r="F11" i="281"/>
  <c r="I26" i="48" a="1"/>
  <c r="I26" i="48" s="1"/>
  <c r="F19" i="281"/>
  <c r="I33" i="48" a="1"/>
  <c r="I33" i="48" s="1"/>
  <c r="F33" i="281"/>
  <c r="J42" i="273"/>
  <c r="I27" i="48" a="1"/>
  <c r="I27" i="48" s="1"/>
  <c r="F20" i="281"/>
  <c r="I31" i="48" a="1"/>
  <c r="I31" i="48" s="1"/>
  <c r="F27" i="281"/>
  <c r="I24" i="48" a="1"/>
  <c r="I24" i="48" s="1"/>
  <c r="F17" i="281"/>
  <c r="I30" i="48" a="1"/>
  <c r="I30" i="48" s="1"/>
  <c r="F26" i="281"/>
  <c r="I43" i="48" a="1"/>
  <c r="I43" i="48" s="1"/>
  <c r="F22" i="280"/>
  <c r="J4" i="265"/>
  <c r="J46" i="269"/>
  <c r="L49" i="269"/>
  <c r="L11" i="269"/>
  <c r="J13" i="269"/>
  <c r="L13" i="269"/>
  <c r="J56" i="269"/>
  <c r="L56" i="269"/>
  <c r="J59" i="269"/>
  <c r="L59" i="269"/>
  <c r="J12" i="269"/>
  <c r="L12" i="269"/>
  <c r="J23" i="269"/>
  <c r="L23" i="269"/>
  <c r="J27" i="269"/>
  <c r="L27" i="269"/>
  <c r="J42" i="269"/>
  <c r="L42" i="269"/>
  <c r="J50" i="269"/>
  <c r="L50" i="269"/>
  <c r="J26" i="269"/>
  <c r="L26" i="269"/>
  <c r="J55" i="269"/>
  <c r="L55" i="269"/>
  <c r="F18" i="273"/>
  <c r="I16" i="48" a="1"/>
  <c r="I16" i="48" s="1"/>
  <c r="F23" i="273"/>
  <c r="M10" i="273"/>
  <c r="L5" i="277"/>
  <c r="L5" i="265"/>
  <c r="L5" i="275"/>
  <c r="L13" i="273"/>
  <c r="L14" i="273" s="1"/>
  <c r="L5" i="273"/>
  <c r="K37" i="273"/>
  <c r="K47" i="273"/>
  <c r="K19" i="273"/>
  <c r="K56" i="273"/>
  <c r="F89" i="273"/>
  <c r="F95" i="273"/>
  <c r="J4" i="281" l="1"/>
  <c r="J4" i="282"/>
  <c r="F7" i="48"/>
  <c r="J4" i="273"/>
  <c r="J4" i="275"/>
  <c r="J4" i="280"/>
  <c r="J2" i="277"/>
  <c r="J4" i="277" s="1"/>
  <c r="K48" i="273"/>
  <c r="K51" i="273" s="1"/>
  <c r="M5" i="281"/>
  <c r="M5" i="280"/>
  <c r="J24" i="273"/>
  <c r="J25" i="273" s="1"/>
  <c r="J124" i="273"/>
  <c r="J2" i="280"/>
  <c r="K20" i="273"/>
  <c r="J2" i="275"/>
  <c r="L37" i="273"/>
  <c r="L56" i="273"/>
  <c r="L47" i="273"/>
  <c r="L19" i="273"/>
  <c r="N10" i="273"/>
  <c r="M5" i="277"/>
  <c r="M5" i="275"/>
  <c r="M13" i="273"/>
  <c r="M14" i="273" s="1"/>
  <c r="M5" i="273"/>
  <c r="M5" i="265"/>
  <c r="J2" i="281" l="1"/>
  <c r="J2" i="282"/>
  <c r="J90" i="273"/>
  <c r="J91" i="273" s="1"/>
  <c r="J100" i="273" s="1"/>
  <c r="K101" i="273" s="1"/>
  <c r="K59" i="273" s="1"/>
  <c r="L20" i="273"/>
  <c r="L24" i="273" s="1"/>
  <c r="L25" i="273" s="1"/>
  <c r="L2" i="282" s="1"/>
  <c r="J75" i="273"/>
  <c r="J76" i="273" s="1"/>
  <c r="J96" i="273"/>
  <c r="J97" i="273" s="1"/>
  <c r="J22" i="281" s="1"/>
  <c r="J23" i="281" s="1"/>
  <c r="L124" i="273"/>
  <c r="N5" i="281"/>
  <c r="N5" i="280"/>
  <c r="L48" i="273"/>
  <c r="L51" i="273" s="1"/>
  <c r="K2" i="277"/>
  <c r="K4" i="277" s="1"/>
  <c r="K24" i="273"/>
  <c r="K25" i="273" s="1"/>
  <c r="K124" i="273"/>
  <c r="J125" i="273"/>
  <c r="J126" i="273" s="1"/>
  <c r="J106" i="281" s="1"/>
  <c r="J2" i="273"/>
  <c r="J2" i="265"/>
  <c r="J32" i="273"/>
  <c r="J33" i="273" s="1"/>
  <c r="K2" i="280"/>
  <c r="L2" i="277"/>
  <c r="L4" i="277" s="1"/>
  <c r="N5" i="277"/>
  <c r="N5" i="275"/>
  <c r="O10" i="273"/>
  <c r="N5" i="265"/>
  <c r="N5" i="273"/>
  <c r="N13" i="273"/>
  <c r="N14" i="273" s="1"/>
  <c r="M37" i="273"/>
  <c r="M56" i="273"/>
  <c r="M47" i="273"/>
  <c r="M19" i="273"/>
  <c r="M20" i="273" s="1"/>
  <c r="K90" i="273" l="1"/>
  <c r="K91" i="273" s="1"/>
  <c r="K100" i="273" s="1"/>
  <c r="L101" i="273" s="1"/>
  <c r="L59" i="273" s="1"/>
  <c r="K2" i="282"/>
  <c r="K2" i="265"/>
  <c r="J11" i="280"/>
  <c r="J16" i="280" s="1"/>
  <c r="J13" i="282"/>
  <c r="J18" i="282" s="1"/>
  <c r="J113" i="273"/>
  <c r="J114" i="273" s="1"/>
  <c r="J21" i="281" s="1"/>
  <c r="J119" i="273"/>
  <c r="J120" i="273" s="1"/>
  <c r="J12" i="281" s="1"/>
  <c r="M48" i="273"/>
  <c r="M51" i="273" s="1"/>
  <c r="K75" i="273"/>
  <c r="K76" i="273" s="1"/>
  <c r="J23" i="280"/>
  <c r="J119" i="281"/>
  <c r="J108" i="273"/>
  <c r="J109" i="273" s="1"/>
  <c r="J112" i="273" s="1"/>
  <c r="J96" i="281"/>
  <c r="J97" i="281" s="1"/>
  <c r="J57" i="273"/>
  <c r="J60" i="273" s="1"/>
  <c r="J66" i="273" s="1"/>
  <c r="J67" i="273" s="1"/>
  <c r="J34" i="280"/>
  <c r="J15" i="275"/>
  <c r="J20" i="275" s="1"/>
  <c r="K17" i="275" s="1"/>
  <c r="J79" i="273"/>
  <c r="K80" i="273" s="1"/>
  <c r="K58" i="273" s="1"/>
  <c r="L2" i="280"/>
  <c r="L2" i="281"/>
  <c r="L32" i="273"/>
  <c r="L33" i="273" s="1"/>
  <c r="L90" i="273"/>
  <c r="L91" i="273" s="1"/>
  <c r="L100" i="273" s="1"/>
  <c r="M101" i="273" s="1"/>
  <c r="M59" i="273" s="1"/>
  <c r="L96" i="273"/>
  <c r="L97" i="273" s="1"/>
  <c r="L37" i="281" s="1"/>
  <c r="K58" i="281"/>
  <c r="K81" i="281"/>
  <c r="J13" i="281"/>
  <c r="J14" i="281" s="1"/>
  <c r="J28" i="281" s="1"/>
  <c r="J37" i="281"/>
  <c r="J46" i="281"/>
  <c r="J72" i="281"/>
  <c r="J58" i="281"/>
  <c r="J81" i="281"/>
  <c r="O5" i="281"/>
  <c r="O5" i="280"/>
  <c r="M24" i="273"/>
  <c r="M25" i="273" s="1"/>
  <c r="M2" i="282" s="1"/>
  <c r="M124" i="273"/>
  <c r="L75" i="273"/>
  <c r="L2" i="275"/>
  <c r="L2" i="273"/>
  <c r="K2" i="281"/>
  <c r="K125" i="273"/>
  <c r="K126" i="273" s="1"/>
  <c r="K106" i="281" s="1"/>
  <c r="K2" i="273"/>
  <c r="K96" i="273"/>
  <c r="K97" i="273" s="1"/>
  <c r="K96" i="281" s="1"/>
  <c r="K97" i="281" s="1"/>
  <c r="K32" i="273"/>
  <c r="K33" i="273" s="1"/>
  <c r="K2" i="275"/>
  <c r="J38" i="273"/>
  <c r="K39" i="273" s="1"/>
  <c r="K41" i="273" s="1"/>
  <c r="J118" i="273"/>
  <c r="L125" i="273"/>
  <c r="L126" i="273" s="1"/>
  <c r="L106" i="281" s="1"/>
  <c r="L2" i="265"/>
  <c r="M32" i="273"/>
  <c r="M33" i="273" s="1"/>
  <c r="M38" i="273" s="1"/>
  <c r="J29" i="281"/>
  <c r="J30" i="281" s="1"/>
  <c r="M2" i="277"/>
  <c r="M4" i="277" s="1"/>
  <c r="M75" i="273"/>
  <c r="M76" i="273" s="1"/>
  <c r="M2" i="280"/>
  <c r="K34" i="280"/>
  <c r="K23" i="280"/>
  <c r="L76" i="273"/>
  <c r="M2" i="275"/>
  <c r="K57" i="273"/>
  <c r="K15" i="275"/>
  <c r="K20" i="275" s="1"/>
  <c r="L17" i="275" s="1"/>
  <c r="K79" i="273"/>
  <c r="L80" i="273" s="1"/>
  <c r="L58" i="273" s="1"/>
  <c r="M2" i="273"/>
  <c r="M96" i="273"/>
  <c r="M97" i="273" s="1"/>
  <c r="M96" i="281" s="1"/>
  <c r="M97" i="281" s="1"/>
  <c r="M90" i="273"/>
  <c r="M91" i="273" s="1"/>
  <c r="M100" i="273" s="1"/>
  <c r="N101" i="273" s="1"/>
  <c r="N59" i="273" s="1"/>
  <c r="O13" i="273"/>
  <c r="O14" i="273" s="1"/>
  <c r="P10" i="273"/>
  <c r="O5" i="265"/>
  <c r="O5" i="273"/>
  <c r="O5" i="275"/>
  <c r="O5" i="277"/>
  <c r="N37" i="273"/>
  <c r="N56" i="273"/>
  <c r="N19" i="273"/>
  <c r="N20" i="273" s="1"/>
  <c r="N47" i="273"/>
  <c r="N48" i="273" s="1"/>
  <c r="N51" i="273" s="1"/>
  <c r="J3" i="273" l="1"/>
  <c r="J3" i="282"/>
  <c r="K13" i="280"/>
  <c r="J73" i="265"/>
  <c r="L119" i="281"/>
  <c r="L124" i="281" s="1"/>
  <c r="L69" i="265" s="1"/>
  <c r="L11" i="280"/>
  <c r="L16" i="280" s="1"/>
  <c r="L13" i="282"/>
  <c r="L18" i="282" s="1"/>
  <c r="M119" i="281"/>
  <c r="M11" i="280"/>
  <c r="M13" i="282"/>
  <c r="K119" i="281"/>
  <c r="K13" i="282"/>
  <c r="K11" i="280"/>
  <c r="K15" i="282"/>
  <c r="J59" i="265"/>
  <c r="J60" i="265" s="1"/>
  <c r="L13" i="281"/>
  <c r="L14" i="281" s="1"/>
  <c r="L28" i="281" s="1"/>
  <c r="M121" i="281"/>
  <c r="M112" i="281" s="1"/>
  <c r="M98" i="281"/>
  <c r="M10" i="265" s="1"/>
  <c r="M110" i="281"/>
  <c r="M122" i="281"/>
  <c r="M105" i="281"/>
  <c r="K98" i="281"/>
  <c r="K10" i="265" s="1"/>
  <c r="K110" i="281"/>
  <c r="K122" i="281"/>
  <c r="K105" i="281"/>
  <c r="J122" i="281"/>
  <c r="J105" i="281"/>
  <c r="J110" i="281"/>
  <c r="M118" i="273"/>
  <c r="J98" i="281"/>
  <c r="L22" i="281"/>
  <c r="L23" i="281" s="1"/>
  <c r="L29" i="281" s="1"/>
  <c r="L96" i="281"/>
  <c r="L97" i="281" s="1"/>
  <c r="J3" i="280"/>
  <c r="J3" i="275"/>
  <c r="K60" i="273"/>
  <c r="K66" i="273" s="1"/>
  <c r="K67" i="273" s="1"/>
  <c r="J3" i="281"/>
  <c r="J50" i="273"/>
  <c r="J53" i="273" s="1"/>
  <c r="J3" i="277" s="1"/>
  <c r="J3" i="265"/>
  <c r="L58" i="281"/>
  <c r="L63" i="281" s="1"/>
  <c r="M60" i="281" s="1"/>
  <c r="L81" i="281"/>
  <c r="L86" i="281" s="1"/>
  <c r="M83" i="281" s="1"/>
  <c r="M76" i="281" s="1"/>
  <c r="M58" i="281"/>
  <c r="M81" i="281"/>
  <c r="K46" i="281"/>
  <c r="K72" i="281"/>
  <c r="L46" i="281"/>
  <c r="L72" i="281"/>
  <c r="L119" i="273"/>
  <c r="L113" i="273"/>
  <c r="L108" i="273"/>
  <c r="L38" i="273"/>
  <c r="L118" i="273"/>
  <c r="K22" i="281"/>
  <c r="K23" i="281" s="1"/>
  <c r="K29" i="281" s="1"/>
  <c r="K37" i="281"/>
  <c r="K13" i="281"/>
  <c r="K14" i="281" s="1"/>
  <c r="K28" i="281" s="1"/>
  <c r="K30" i="281" s="1"/>
  <c r="K36" i="281" s="1"/>
  <c r="K119" i="273"/>
  <c r="K120" i="273" s="1"/>
  <c r="K108" i="273"/>
  <c r="K109" i="273" s="1"/>
  <c r="K113" i="273"/>
  <c r="K114" i="273" s="1"/>
  <c r="M2" i="281"/>
  <c r="M125" i="273"/>
  <c r="M126" i="273" s="1"/>
  <c r="M106" i="281" s="1"/>
  <c r="M2" i="265"/>
  <c r="N24" i="273"/>
  <c r="N25" i="273" s="1"/>
  <c r="N124" i="273"/>
  <c r="P5" i="281"/>
  <c r="P5" i="280"/>
  <c r="K52" i="273"/>
  <c r="K42" i="273"/>
  <c r="K4" i="282" s="1"/>
  <c r="K38" i="273"/>
  <c r="L39" i="273" s="1"/>
  <c r="K118" i="273"/>
  <c r="L30" i="281"/>
  <c r="L36" i="281" s="1"/>
  <c r="L38" i="281" s="1"/>
  <c r="J36" i="281"/>
  <c r="J38" i="281" s="1"/>
  <c r="M119" i="273"/>
  <c r="M37" i="281"/>
  <c r="M22" i="281"/>
  <c r="M13" i="281"/>
  <c r="M108" i="273"/>
  <c r="M23" i="280"/>
  <c r="M34" i="280"/>
  <c r="L34" i="280"/>
  <c r="L39" i="280" s="1"/>
  <c r="L23" i="280"/>
  <c r="L28" i="280" s="1"/>
  <c r="L79" i="273"/>
  <c r="M80" i="273" s="1"/>
  <c r="M58" i="273" s="1"/>
  <c r="L57" i="273"/>
  <c r="L15" i="275"/>
  <c r="L20" i="275" s="1"/>
  <c r="M17" i="275" s="1"/>
  <c r="K3" i="265"/>
  <c r="M113" i="273"/>
  <c r="N2" i="277"/>
  <c r="N4" i="277" s="1"/>
  <c r="O37" i="273"/>
  <c r="O47" i="273"/>
  <c r="O48" i="273" s="1"/>
  <c r="O51" i="273" s="1"/>
  <c r="O19" i="273"/>
  <c r="O20" i="273" s="1"/>
  <c r="O56" i="273"/>
  <c r="P5" i="277"/>
  <c r="P5" i="275"/>
  <c r="P13" i="273"/>
  <c r="P14" i="273" s="1"/>
  <c r="P5" i="273"/>
  <c r="P5" i="265"/>
  <c r="Q10" i="273"/>
  <c r="M57" i="273"/>
  <c r="M79" i="273"/>
  <c r="N80" i="273" s="1"/>
  <c r="M15" i="275"/>
  <c r="K18" i="282" l="1"/>
  <c r="M18" i="282"/>
  <c r="M13" i="280"/>
  <c r="M16" i="280" s="1"/>
  <c r="L73" i="265"/>
  <c r="N2" i="280"/>
  <c r="N2" i="282"/>
  <c r="K3" i="280"/>
  <c r="K3" i="282"/>
  <c r="M20" i="275"/>
  <c r="N17" i="275" s="1"/>
  <c r="K3" i="273"/>
  <c r="L60" i="273"/>
  <c r="L66" i="273" s="1"/>
  <c r="L67" i="273" s="1"/>
  <c r="K3" i="281"/>
  <c r="M15" i="282"/>
  <c r="L59" i="265"/>
  <c r="L60" i="265" s="1"/>
  <c r="K16" i="280"/>
  <c r="N32" i="273"/>
  <c r="N33" i="273" s="1"/>
  <c r="N118" i="273" s="1"/>
  <c r="O2" i="277"/>
  <c r="N38" i="273"/>
  <c r="L98" i="281"/>
  <c r="L10" i="265" s="1"/>
  <c r="L122" i="281"/>
  <c r="L105" i="281"/>
  <c r="L107" i="281" s="1"/>
  <c r="L111" i="281" s="1"/>
  <c r="L110" i="281"/>
  <c r="J107" i="281"/>
  <c r="J111" i="281" s="1"/>
  <c r="M52" i="281"/>
  <c r="J10" i="265"/>
  <c r="N96" i="273"/>
  <c r="N97" i="273" s="1"/>
  <c r="N96" i="281" s="1"/>
  <c r="N97" i="281" s="1"/>
  <c r="L64" i="265"/>
  <c r="L3" i="265"/>
  <c r="N2" i="265"/>
  <c r="K50" i="273"/>
  <c r="K3" i="275"/>
  <c r="M46" i="281"/>
  <c r="M72" i="281"/>
  <c r="L84" i="281"/>
  <c r="L71" i="281"/>
  <c r="L73" i="281" s="1"/>
  <c r="L77" i="281" s="1"/>
  <c r="J84" i="281"/>
  <c r="J71" i="281"/>
  <c r="J73" i="281" s="1"/>
  <c r="J77" i="281" s="1"/>
  <c r="J78" i="281" s="1"/>
  <c r="J85" i="281" s="1"/>
  <c r="K38" i="281"/>
  <c r="Q5" i="281"/>
  <c r="Q5" i="280"/>
  <c r="J9" i="265"/>
  <c r="J61" i="281"/>
  <c r="J50" i="281"/>
  <c r="J45" i="281"/>
  <c r="J47" i="281" s="1"/>
  <c r="K4" i="273"/>
  <c r="K4" i="265"/>
  <c r="K4" i="275"/>
  <c r="K4" i="280"/>
  <c r="K4" i="281"/>
  <c r="N2" i="281"/>
  <c r="N125" i="273"/>
  <c r="N126" i="273" s="1"/>
  <c r="N106" i="281" s="1"/>
  <c r="N75" i="273"/>
  <c r="N76" i="273" s="1"/>
  <c r="N2" i="275"/>
  <c r="N90" i="273"/>
  <c r="N91" i="273" s="1"/>
  <c r="N100" i="273" s="1"/>
  <c r="O101" i="273" s="1"/>
  <c r="O59" i="273" s="1"/>
  <c r="N2" i="273"/>
  <c r="K21" i="281"/>
  <c r="L114" i="273"/>
  <c r="L21" i="281" s="1"/>
  <c r="K12" i="281"/>
  <c r="L120" i="273"/>
  <c r="O24" i="273"/>
  <c r="O25" i="273" s="1"/>
  <c r="O124" i="273"/>
  <c r="L9" i="265"/>
  <c r="L61" i="281"/>
  <c r="L50" i="281"/>
  <c r="L45" i="281"/>
  <c r="L47" i="281" s="1"/>
  <c r="L41" i="273"/>
  <c r="M39" i="273"/>
  <c r="L109" i="273"/>
  <c r="K112" i="273"/>
  <c r="K9" i="265"/>
  <c r="K11" i="265" s="1"/>
  <c r="K14" i="265" s="1"/>
  <c r="K19" i="265" s="1"/>
  <c r="K22" i="265" s="1"/>
  <c r="N37" i="281"/>
  <c r="N13" i="281"/>
  <c r="L3" i="280"/>
  <c r="L3" i="281"/>
  <c r="M25" i="280"/>
  <c r="M44" i="280" s="1"/>
  <c r="M46" i="280" s="1"/>
  <c r="M54" i="280" s="1"/>
  <c r="L74" i="265"/>
  <c r="L75" i="265" s="1"/>
  <c r="L81" i="265" s="1"/>
  <c r="M60" i="273"/>
  <c r="M66" i="273" s="1"/>
  <c r="M67" i="273" s="1"/>
  <c r="M3" i="282" s="1"/>
  <c r="L50" i="273"/>
  <c r="L3" i="275"/>
  <c r="N119" i="273"/>
  <c r="M36" i="280"/>
  <c r="M49" i="280" s="1"/>
  <c r="M51" i="280" s="1"/>
  <c r="M55" i="280" s="1"/>
  <c r="L63" i="265"/>
  <c r="N113" i="273"/>
  <c r="Q13" i="273"/>
  <c r="Q14" i="273" s="1"/>
  <c r="R10" i="273"/>
  <c r="Q5" i="273"/>
  <c r="Q5" i="277"/>
  <c r="Q5" i="275"/>
  <c r="Q5" i="265"/>
  <c r="P37" i="273"/>
  <c r="P47" i="273"/>
  <c r="P48" i="273" s="1"/>
  <c r="P51" i="273" s="1"/>
  <c r="P56" i="273"/>
  <c r="P19" i="273"/>
  <c r="P20" i="273" s="1"/>
  <c r="N58" i="273"/>
  <c r="O4" i="277"/>
  <c r="N57" i="273"/>
  <c r="M56" i="280" l="1"/>
  <c r="M57" i="280" s="1"/>
  <c r="O2" i="280"/>
  <c r="O2" i="282"/>
  <c r="N11" i="280"/>
  <c r="N13" i="282"/>
  <c r="N18" i="282" s="1"/>
  <c r="N15" i="282"/>
  <c r="M59" i="265"/>
  <c r="M60" i="265" s="1"/>
  <c r="N15" i="275"/>
  <c r="N20" i="275" s="1"/>
  <c r="O17" i="275" s="1"/>
  <c r="O2" i="275"/>
  <c r="N34" i="280"/>
  <c r="N22" i="281"/>
  <c r="N108" i="273"/>
  <c r="L13" i="280"/>
  <c r="K73" i="265"/>
  <c r="L3" i="273"/>
  <c r="L3" i="282"/>
  <c r="N13" i="280"/>
  <c r="M73" i="265"/>
  <c r="L15" i="282"/>
  <c r="K59" i="265"/>
  <c r="K60" i="265" s="1"/>
  <c r="L11" i="265"/>
  <c r="L14" i="265" s="1"/>
  <c r="L19" i="265" s="1"/>
  <c r="L22" i="265" s="1"/>
  <c r="L26" i="280" s="1"/>
  <c r="N23" i="280"/>
  <c r="N119" i="281"/>
  <c r="N98" i="281"/>
  <c r="N10" i="265" s="1"/>
  <c r="N122" i="281"/>
  <c r="N105" i="281"/>
  <c r="N110" i="281"/>
  <c r="J51" i="281"/>
  <c r="K50" i="281"/>
  <c r="K107" i="281"/>
  <c r="K111" i="281" s="1"/>
  <c r="J113" i="281"/>
  <c r="L51" i="281"/>
  <c r="N79" i="273"/>
  <c r="O80" i="273" s="1"/>
  <c r="O58" i="273" s="1"/>
  <c r="O32" i="273"/>
  <c r="O33" i="273" s="1"/>
  <c r="O118" i="273" s="1"/>
  <c r="O2" i="265"/>
  <c r="O96" i="273"/>
  <c r="O97" i="273" s="1"/>
  <c r="O96" i="281" s="1"/>
  <c r="O97" i="281" s="1"/>
  <c r="O75" i="273"/>
  <c r="O76" i="273" s="1"/>
  <c r="J11" i="265"/>
  <c r="J14" i="265" s="1"/>
  <c r="L65" i="265"/>
  <c r="L67" i="265" s="1"/>
  <c r="L80" i="265" s="1"/>
  <c r="L83" i="265" s="1"/>
  <c r="N60" i="273"/>
  <c r="N66" i="273" s="1"/>
  <c r="N67" i="273" s="1"/>
  <c r="N3" i="282" s="1"/>
  <c r="O57" i="273"/>
  <c r="O2" i="273"/>
  <c r="O90" i="273"/>
  <c r="O91" i="273" s="1"/>
  <c r="O100" i="273" s="1"/>
  <c r="P101" i="273" s="1"/>
  <c r="P59" i="273" s="1"/>
  <c r="N46" i="281"/>
  <c r="N72" i="281"/>
  <c r="N58" i="281"/>
  <c r="N81" i="281"/>
  <c r="J86" i="281"/>
  <c r="K83" i="281" s="1"/>
  <c r="K76" i="281" s="1"/>
  <c r="K84" i="281"/>
  <c r="K71" i="281"/>
  <c r="K73" i="281" s="1"/>
  <c r="K77" i="281" s="1"/>
  <c r="K45" i="281"/>
  <c r="K47" i="281" s="1"/>
  <c r="K61" i="281"/>
  <c r="J53" i="281"/>
  <c r="L52" i="273"/>
  <c r="L42" i="273"/>
  <c r="L4" i="282" s="1"/>
  <c r="O2" i="281"/>
  <c r="O125" i="273"/>
  <c r="O126" i="273" s="1"/>
  <c r="O106" i="281" s="1"/>
  <c r="M114" i="273"/>
  <c r="M21" i="281" s="1"/>
  <c r="M23" i="281" s="1"/>
  <c r="M29" i="281" s="1"/>
  <c r="R5" i="281"/>
  <c r="R5" i="280"/>
  <c r="K26" i="280"/>
  <c r="M109" i="273"/>
  <c r="L112" i="273"/>
  <c r="P24" i="273"/>
  <c r="P25" i="273" s="1"/>
  <c r="P124" i="273"/>
  <c r="M41" i="273"/>
  <c r="N39" i="273"/>
  <c r="L12" i="281"/>
  <c r="M120" i="273"/>
  <c r="M12" i="281" s="1"/>
  <c r="M14" i="281" s="1"/>
  <c r="M28" i="281" s="1"/>
  <c r="J19" i="265"/>
  <c r="O113" i="273"/>
  <c r="O37" i="281"/>
  <c r="O22" i="281"/>
  <c r="O13" i="281"/>
  <c r="M3" i="280"/>
  <c r="M3" i="281"/>
  <c r="P75" i="273"/>
  <c r="P76" i="273" s="1"/>
  <c r="O38" i="273"/>
  <c r="O108" i="273"/>
  <c r="P2" i="277"/>
  <c r="P4" i="277" s="1"/>
  <c r="P2" i="275"/>
  <c r="P32" i="273"/>
  <c r="P33" i="273" s="1"/>
  <c r="P118" i="273" s="1"/>
  <c r="P2" i="265"/>
  <c r="P96" i="273"/>
  <c r="P97" i="273" s="1"/>
  <c r="P96" i="281" s="1"/>
  <c r="P97" i="281" s="1"/>
  <c r="P2" i="273"/>
  <c r="P90" i="273"/>
  <c r="P91" i="273" s="1"/>
  <c r="P100" i="273" s="1"/>
  <c r="Q101" i="273" s="1"/>
  <c r="Q59" i="273" s="1"/>
  <c r="O119" i="273"/>
  <c r="Q37" i="273"/>
  <c r="Q56" i="273"/>
  <c r="Q47" i="273"/>
  <c r="Q48" i="273" s="1"/>
  <c r="Q2" i="277" s="1"/>
  <c r="Q19" i="273"/>
  <c r="Q20" i="273" s="1"/>
  <c r="R5" i="277"/>
  <c r="R5" i="275"/>
  <c r="S10" i="273"/>
  <c r="R5" i="265"/>
  <c r="R13" i="273"/>
  <c r="R14" i="273" s="1"/>
  <c r="R5" i="273"/>
  <c r="O60" i="273"/>
  <c r="M50" i="273"/>
  <c r="M3" i="273"/>
  <c r="M3" i="265"/>
  <c r="M3" i="275"/>
  <c r="M52" i="265" l="1"/>
  <c r="M24" i="265"/>
  <c r="N16" i="280"/>
  <c r="N73" i="265" s="1"/>
  <c r="M38" i="280"/>
  <c r="M27" i="280"/>
  <c r="P11" i="280"/>
  <c r="P13" i="282"/>
  <c r="O81" i="281"/>
  <c r="O13" i="282"/>
  <c r="O11" i="280"/>
  <c r="O13" i="280"/>
  <c r="O15" i="282"/>
  <c r="O18" i="282" s="1"/>
  <c r="N59" i="265"/>
  <c r="N60" i="265" s="1"/>
  <c r="P57" i="273"/>
  <c r="O34" i="280"/>
  <c r="P2" i="280"/>
  <c r="P2" i="282"/>
  <c r="O23" i="280"/>
  <c r="L82" i="265"/>
  <c r="O15" i="275"/>
  <c r="O20" i="275" s="1"/>
  <c r="P17" i="275" s="1"/>
  <c r="P79" i="273"/>
  <c r="Q80" i="273" s="1"/>
  <c r="Q58" i="273" s="1"/>
  <c r="P119" i="281"/>
  <c r="P38" i="273"/>
  <c r="O79" i="273"/>
  <c r="P80" i="273" s="1"/>
  <c r="P58" i="273" s="1"/>
  <c r="O119" i="281"/>
  <c r="O58" i="281"/>
  <c r="P98" i="281"/>
  <c r="P10" i="265" s="1"/>
  <c r="P122" i="281"/>
  <c r="P105" i="281"/>
  <c r="P110" i="281"/>
  <c r="J114" i="281"/>
  <c r="J31" i="265" s="1"/>
  <c r="J123" i="281"/>
  <c r="J124" i="281" s="1"/>
  <c r="O110" i="281"/>
  <c r="O122" i="281"/>
  <c r="O105" i="281"/>
  <c r="K51" i="281"/>
  <c r="P15" i="275"/>
  <c r="O98" i="281"/>
  <c r="M30" i="281"/>
  <c r="M36" i="281" s="1"/>
  <c r="M38" i="281" s="1"/>
  <c r="N114" i="273"/>
  <c r="N21" i="281" s="1"/>
  <c r="N23" i="281" s="1"/>
  <c r="N29" i="281" s="1"/>
  <c r="O46" i="281"/>
  <c r="O72" i="281"/>
  <c r="P58" i="281"/>
  <c r="P81" i="281"/>
  <c r="K78" i="281"/>
  <c r="K85" i="281" s="1"/>
  <c r="K86" i="281" s="1"/>
  <c r="L83" i="281" s="1"/>
  <c r="L76" i="281" s="1"/>
  <c r="L78" i="281" s="1"/>
  <c r="L85" i="281" s="1"/>
  <c r="J62" i="281"/>
  <c r="J63" i="281" s="1"/>
  <c r="J30" i="265"/>
  <c r="J33" i="265" s="1"/>
  <c r="S5" i="281"/>
  <c r="S5" i="280"/>
  <c r="Q51" i="273"/>
  <c r="Q24" i="273"/>
  <c r="Q25" i="273" s="1"/>
  <c r="Q2" i="282" s="1"/>
  <c r="Q124" i="273"/>
  <c r="M42" i="273"/>
  <c r="M4" i="282" s="1"/>
  <c r="M52" i="273"/>
  <c r="N41" i="273"/>
  <c r="O39" i="273"/>
  <c r="P2" i="281"/>
  <c r="P125" i="273"/>
  <c r="P126" i="273" s="1"/>
  <c r="P106" i="281" s="1"/>
  <c r="N109" i="273"/>
  <c r="M112" i="273"/>
  <c r="L4" i="281"/>
  <c r="L4" i="275"/>
  <c r="L4" i="273"/>
  <c r="L4" i="280"/>
  <c r="L4" i="265"/>
  <c r="N120" i="273"/>
  <c r="N12" i="281" s="1"/>
  <c r="N14" i="281" s="1"/>
  <c r="N28" i="281" s="1"/>
  <c r="N30" i="281" s="1"/>
  <c r="N36" i="281" s="1"/>
  <c r="N38" i="281" s="1"/>
  <c r="J22" i="265"/>
  <c r="N3" i="280"/>
  <c r="N3" i="281"/>
  <c r="P113" i="273"/>
  <c r="P37" i="281"/>
  <c r="P22" i="281"/>
  <c r="P13" i="281"/>
  <c r="Q32" i="273"/>
  <c r="Q33" i="273" s="1"/>
  <c r="Q38" i="273" s="1"/>
  <c r="Q2" i="275"/>
  <c r="P108" i="273"/>
  <c r="P34" i="280"/>
  <c r="P23" i="280"/>
  <c r="Q2" i="265"/>
  <c r="Q2" i="273"/>
  <c r="P119" i="273"/>
  <c r="R19" i="273"/>
  <c r="R20" i="273" s="1"/>
  <c r="R56" i="273"/>
  <c r="R47" i="273"/>
  <c r="R48" i="273" s="1"/>
  <c r="R51" i="273" s="1"/>
  <c r="R37" i="273"/>
  <c r="S13" i="273"/>
  <c r="S14" i="273" s="1"/>
  <c r="T10" i="273"/>
  <c r="S5" i="277"/>
  <c r="S5" i="273"/>
  <c r="S5" i="275"/>
  <c r="S5" i="265"/>
  <c r="P60" i="273"/>
  <c r="O66" i="273"/>
  <c r="O67" i="273" s="1"/>
  <c r="O3" i="282" s="1"/>
  <c r="Q118" i="273"/>
  <c r="Q4" i="277"/>
  <c r="P20" i="275"/>
  <c r="Q17" i="275" s="1"/>
  <c r="N3" i="265"/>
  <c r="N3" i="273"/>
  <c r="N3" i="275"/>
  <c r="N50" i="273"/>
  <c r="P15" i="282" l="1"/>
  <c r="P18" i="282" s="1"/>
  <c r="O59" i="265"/>
  <c r="O60" i="265" s="1"/>
  <c r="O16" i="280"/>
  <c r="K121" i="281"/>
  <c r="K112" i="281" s="1"/>
  <c r="J69" i="265"/>
  <c r="N107" i="281"/>
  <c r="N111" i="281" s="1"/>
  <c r="M107" i="281"/>
  <c r="M111" i="281" s="1"/>
  <c r="O10" i="265"/>
  <c r="P46" i="281"/>
  <c r="P72" i="281"/>
  <c r="O120" i="273"/>
  <c r="O12" i="281" s="1"/>
  <c r="O14" i="281" s="1"/>
  <c r="O28" i="281" s="1"/>
  <c r="O114" i="273"/>
  <c r="O21" i="281" s="1"/>
  <c r="O23" i="281" s="1"/>
  <c r="O29" i="281" s="1"/>
  <c r="J37" i="265"/>
  <c r="K60" i="281"/>
  <c r="J64" i="265"/>
  <c r="N84" i="281"/>
  <c r="N71" i="281"/>
  <c r="N73" i="281" s="1"/>
  <c r="N77" i="281" s="1"/>
  <c r="M84" i="281"/>
  <c r="M71" i="281"/>
  <c r="M73" i="281" s="1"/>
  <c r="M77" i="281" s="1"/>
  <c r="M78" i="281" s="1"/>
  <c r="M85" i="281" s="1"/>
  <c r="T5" i="281"/>
  <c r="T5" i="280"/>
  <c r="N112" i="273"/>
  <c r="O109" i="273"/>
  <c r="N52" i="273"/>
  <c r="N42" i="273"/>
  <c r="N4" i="282" s="1"/>
  <c r="M4" i="280"/>
  <c r="M4" i="281"/>
  <c r="M4" i="275"/>
  <c r="M4" i="265"/>
  <c r="M4" i="273"/>
  <c r="Q2" i="281"/>
  <c r="Q125" i="273"/>
  <c r="Q126" i="273" s="1"/>
  <c r="Q106" i="281" s="1"/>
  <c r="Q90" i="273"/>
  <c r="Q91" i="273" s="1"/>
  <c r="Q100" i="273" s="1"/>
  <c r="R101" i="273" s="1"/>
  <c r="R59" i="273" s="1"/>
  <c r="R24" i="273"/>
  <c r="R25" i="273" s="1"/>
  <c r="R2" i="282" s="1"/>
  <c r="R124" i="273"/>
  <c r="Q96" i="273"/>
  <c r="Q97" i="273" s="1"/>
  <c r="Q75" i="273"/>
  <c r="Q76" i="273" s="1"/>
  <c r="Q2" i="280"/>
  <c r="N9" i="265"/>
  <c r="N11" i="265" s="1"/>
  <c r="N14" i="265" s="1"/>
  <c r="N19" i="265" s="1"/>
  <c r="N22" i="265" s="1"/>
  <c r="N26" i="280" s="1"/>
  <c r="N61" i="281"/>
  <c r="N50" i="281"/>
  <c r="N45" i="281"/>
  <c r="N47" i="281" s="1"/>
  <c r="M9" i="265"/>
  <c r="M11" i="265" s="1"/>
  <c r="M14" i="265" s="1"/>
  <c r="M61" i="281"/>
  <c r="M50" i="281"/>
  <c r="M45" i="281"/>
  <c r="M47" i="281" s="1"/>
  <c r="O41" i="273"/>
  <c r="P39" i="273"/>
  <c r="J25" i="265"/>
  <c r="J26" i="280"/>
  <c r="J28" i="280" s="1"/>
  <c r="O3" i="280"/>
  <c r="O3" i="281"/>
  <c r="Q113" i="273"/>
  <c r="Q22" i="281"/>
  <c r="Q23" i="280"/>
  <c r="R75" i="273"/>
  <c r="R2" i="277"/>
  <c r="R4" i="277" s="1"/>
  <c r="R2" i="275"/>
  <c r="S19" i="273"/>
  <c r="S20" i="273" s="1"/>
  <c r="S47" i="273"/>
  <c r="S48" i="273" s="1"/>
  <c r="S51" i="273" s="1"/>
  <c r="S37" i="273"/>
  <c r="S56" i="273"/>
  <c r="R2" i="273"/>
  <c r="R90" i="273"/>
  <c r="R91" i="273" s="1"/>
  <c r="R100" i="273" s="1"/>
  <c r="S101" i="273" s="1"/>
  <c r="S59" i="273" s="1"/>
  <c r="T5" i="275"/>
  <c r="T5" i="277"/>
  <c r="T13" i="273"/>
  <c r="T14" i="273" s="1"/>
  <c r="T5" i="265"/>
  <c r="T5" i="273"/>
  <c r="U10" i="273"/>
  <c r="P66" i="273"/>
  <c r="P67" i="273" s="1"/>
  <c r="P3" i="282" s="1"/>
  <c r="O3" i="275"/>
  <c r="O50" i="273"/>
  <c r="O3" i="265"/>
  <c r="O3" i="273"/>
  <c r="Q11" i="280" l="1"/>
  <c r="Q13" i="282"/>
  <c r="P13" i="280"/>
  <c r="P16" i="280" s="1"/>
  <c r="O73" i="265"/>
  <c r="Q15" i="282"/>
  <c r="Q18" i="282" s="1"/>
  <c r="P59" i="265"/>
  <c r="P60" i="265" s="1"/>
  <c r="Q114" i="273"/>
  <c r="Q21" i="281" s="1"/>
  <c r="Q23" i="281" s="1"/>
  <c r="Q29" i="281" s="1"/>
  <c r="P114" i="273"/>
  <c r="P21" i="281" s="1"/>
  <c r="P23" i="281" s="1"/>
  <c r="P29" i="281" s="1"/>
  <c r="Q57" i="273"/>
  <c r="Q60" i="273" s="1"/>
  <c r="Q66" i="273" s="1"/>
  <c r="Q67" i="273" s="1"/>
  <c r="Q3" i="282" s="1"/>
  <c r="Q119" i="281"/>
  <c r="M51" i="281"/>
  <c r="N51" i="281"/>
  <c r="K52" i="281"/>
  <c r="K53" i="281" s="1"/>
  <c r="K62" i="281" s="1"/>
  <c r="K63" i="281" s="1"/>
  <c r="K113" i="281"/>
  <c r="M113" i="281"/>
  <c r="Q15" i="275"/>
  <c r="Q20" i="275" s="1"/>
  <c r="R17" i="275" s="1"/>
  <c r="Q119" i="273"/>
  <c r="Q96" i="281"/>
  <c r="Q97" i="281" s="1"/>
  <c r="O30" i="281"/>
  <c r="O36" i="281" s="1"/>
  <c r="O38" i="281" s="1"/>
  <c r="O50" i="281" s="1"/>
  <c r="R76" i="273"/>
  <c r="O71" i="281"/>
  <c r="O73" i="281" s="1"/>
  <c r="O77" i="281" s="1"/>
  <c r="S2" i="277"/>
  <c r="Q108" i="273"/>
  <c r="R58" i="281"/>
  <c r="Q13" i="281"/>
  <c r="Q37" i="281"/>
  <c r="Q58" i="281"/>
  <c r="Q81" i="281"/>
  <c r="P120" i="273"/>
  <c r="P12" i="281" s="1"/>
  <c r="P14" i="281" s="1"/>
  <c r="P28" i="281" s="1"/>
  <c r="Q46" i="281"/>
  <c r="Q72" i="281"/>
  <c r="K30" i="265"/>
  <c r="J42" i="265"/>
  <c r="M53" i="281"/>
  <c r="M86" i="281"/>
  <c r="N83" i="281" s="1"/>
  <c r="U5" i="281"/>
  <c r="U5" i="280"/>
  <c r="S24" i="273"/>
  <c r="S25" i="273" s="1"/>
  <c r="S124" i="273"/>
  <c r="O42" i="273"/>
  <c r="O4" i="282" s="1"/>
  <c r="O52" i="273"/>
  <c r="R2" i="281"/>
  <c r="R125" i="273"/>
  <c r="R126" i="273" s="1"/>
  <c r="R106" i="281" s="1"/>
  <c r="R32" i="273"/>
  <c r="R33" i="273" s="1"/>
  <c r="Q79" i="273"/>
  <c r="R80" i="273" s="1"/>
  <c r="R15" i="275"/>
  <c r="R20" i="275" s="1"/>
  <c r="S17" i="275" s="1"/>
  <c r="R57" i="273"/>
  <c r="R96" i="273"/>
  <c r="R97" i="273" s="1"/>
  <c r="R22" i="281" s="1"/>
  <c r="R2" i="265"/>
  <c r="R2" i="280"/>
  <c r="Q34" i="280"/>
  <c r="P41" i="273"/>
  <c r="Q39" i="273"/>
  <c r="N4" i="280"/>
  <c r="N4" i="275"/>
  <c r="N4" i="281"/>
  <c r="N4" i="273"/>
  <c r="N4" i="265"/>
  <c r="O112" i="273"/>
  <c r="P109" i="273"/>
  <c r="P112" i="273" s="1"/>
  <c r="J74" i="265"/>
  <c r="J75" i="265" s="1"/>
  <c r="J81" i="265" s="1"/>
  <c r="K25" i="280"/>
  <c r="M19" i="265"/>
  <c r="P3" i="280"/>
  <c r="P3" i="281"/>
  <c r="R119" i="273"/>
  <c r="S2" i="280"/>
  <c r="R34" i="280"/>
  <c r="R23" i="280"/>
  <c r="S75" i="273"/>
  <c r="S76" i="273" s="1"/>
  <c r="T19" i="273"/>
  <c r="T20" i="273" s="1"/>
  <c r="T56" i="273"/>
  <c r="T37" i="273"/>
  <c r="T47" i="273"/>
  <c r="T48" i="273" s="1"/>
  <c r="T51" i="273" s="1"/>
  <c r="S2" i="265"/>
  <c r="S96" i="273"/>
  <c r="S97" i="273" s="1"/>
  <c r="S96" i="281" s="1"/>
  <c r="S97" i="281" s="1"/>
  <c r="U13" i="273"/>
  <c r="U14" i="273" s="1"/>
  <c r="U5" i="275"/>
  <c r="V10" i="273"/>
  <c r="U5" i="273"/>
  <c r="U5" i="265"/>
  <c r="U5" i="277"/>
  <c r="R58" i="273"/>
  <c r="R60" i="273" s="1"/>
  <c r="S4" i="277"/>
  <c r="S113" i="273"/>
  <c r="P3" i="265"/>
  <c r="P50" i="273"/>
  <c r="P3" i="273"/>
  <c r="P3" i="275"/>
  <c r="K44" i="280" l="1"/>
  <c r="K46" i="280" s="1"/>
  <c r="K54" i="280" s="1"/>
  <c r="R11" i="280"/>
  <c r="R13" i="282"/>
  <c r="S119" i="281"/>
  <c r="S13" i="282"/>
  <c r="S11" i="280"/>
  <c r="S90" i="273"/>
  <c r="S91" i="273" s="1"/>
  <c r="S100" i="273" s="1"/>
  <c r="T101" i="273" s="1"/>
  <c r="T59" i="273" s="1"/>
  <c r="S2" i="282"/>
  <c r="R15" i="282"/>
  <c r="R18" i="282" s="1"/>
  <c r="Q59" i="265"/>
  <c r="Q60" i="265" s="1"/>
  <c r="Q13" i="280"/>
  <c r="Q16" i="280" s="1"/>
  <c r="P73" i="265"/>
  <c r="P30" i="281"/>
  <c r="P36" i="281" s="1"/>
  <c r="P38" i="281" s="1"/>
  <c r="Q120" i="273"/>
  <c r="Q12" i="281" s="1"/>
  <c r="Q14" i="281" s="1"/>
  <c r="Q28" i="281" s="1"/>
  <c r="Q30" i="281" s="1"/>
  <c r="Q36" i="281" s="1"/>
  <c r="Q38" i="281" s="1"/>
  <c r="P71" i="281"/>
  <c r="P73" i="281" s="1"/>
  <c r="P77" i="281" s="1"/>
  <c r="S32" i="273"/>
  <c r="S33" i="273" s="1"/>
  <c r="S38" i="273" s="1"/>
  <c r="R108" i="273"/>
  <c r="O9" i="265"/>
  <c r="O11" i="265" s="1"/>
  <c r="O14" i="265" s="1"/>
  <c r="O19" i="265" s="1"/>
  <c r="O22" i="265" s="1"/>
  <c r="O26" i="280" s="1"/>
  <c r="R79" i="273"/>
  <c r="S80" i="273" s="1"/>
  <c r="S58" i="273" s="1"/>
  <c r="R119" i="281"/>
  <c r="S98" i="281"/>
  <c r="S10" i="265" s="1"/>
  <c r="S110" i="281"/>
  <c r="S122" i="281"/>
  <c r="S105" i="281"/>
  <c r="Q110" i="281"/>
  <c r="Q122" i="281"/>
  <c r="Q105" i="281"/>
  <c r="Q107" i="281" s="1"/>
  <c r="Q111" i="281" s="1"/>
  <c r="K114" i="281"/>
  <c r="K31" i="265" s="1"/>
  <c r="K33" i="265" s="1"/>
  <c r="K37" i="265" s="1"/>
  <c r="K123" i="281"/>
  <c r="K124" i="281" s="1"/>
  <c r="M114" i="281"/>
  <c r="M31" i="265" s="1"/>
  <c r="M123" i="281"/>
  <c r="M124" i="281" s="1"/>
  <c r="P84" i="281"/>
  <c r="P107" i="281"/>
  <c r="P111" i="281" s="1"/>
  <c r="O107" i="281"/>
  <c r="O111" i="281" s="1"/>
  <c r="S118" i="273"/>
  <c r="R37" i="281"/>
  <c r="R96" i="281"/>
  <c r="R97" i="281" s="1"/>
  <c r="Q98" i="281"/>
  <c r="O84" i="281"/>
  <c r="O45" i="281"/>
  <c r="O47" i="281" s="1"/>
  <c r="O61" i="281"/>
  <c r="R81" i="281"/>
  <c r="S58" i="281"/>
  <c r="S81" i="281"/>
  <c r="R113" i="273"/>
  <c r="R114" i="273" s="1"/>
  <c r="R21" i="281" s="1"/>
  <c r="S2" i="275"/>
  <c r="S2" i="273"/>
  <c r="R13" i="281"/>
  <c r="R46" i="281"/>
  <c r="R72" i="281"/>
  <c r="P45" i="281"/>
  <c r="P47" i="281" s="1"/>
  <c r="P61" i="281"/>
  <c r="J47" i="265"/>
  <c r="L60" i="281"/>
  <c r="K64" i="265"/>
  <c r="M62" i="281"/>
  <c r="M63" i="281" s="1"/>
  <c r="M30" i="265"/>
  <c r="Q84" i="281"/>
  <c r="Q71" i="281"/>
  <c r="Q73" i="281" s="1"/>
  <c r="Q77" i="281" s="1"/>
  <c r="N76" i="281"/>
  <c r="N78" i="281" s="1"/>
  <c r="N85" i="281" s="1"/>
  <c r="N86" i="281" s="1"/>
  <c r="O83" i="281" s="1"/>
  <c r="V5" i="281"/>
  <c r="V5" i="280"/>
  <c r="Q9" i="265"/>
  <c r="Q61" i="281"/>
  <c r="Q50" i="281"/>
  <c r="Q45" i="281"/>
  <c r="Q47" i="281" s="1"/>
  <c r="Q41" i="273"/>
  <c r="R39" i="273"/>
  <c r="R41" i="273" s="1"/>
  <c r="O4" i="281"/>
  <c r="O4" i="280"/>
  <c r="O4" i="265"/>
  <c r="O4" i="275"/>
  <c r="O4" i="273"/>
  <c r="T2" i="277"/>
  <c r="T4" i="277" s="1"/>
  <c r="T24" i="273"/>
  <c r="T25" i="273" s="1"/>
  <c r="T124" i="273"/>
  <c r="P42" i="273"/>
  <c r="P4" i="282" s="1"/>
  <c r="P52" i="273"/>
  <c r="Q109" i="273"/>
  <c r="R38" i="273"/>
  <c r="S39" i="273" s="1"/>
  <c r="S41" i="273" s="1"/>
  <c r="R118" i="273"/>
  <c r="S2" i="281"/>
  <c r="S125" i="273"/>
  <c r="S126" i="273" s="1"/>
  <c r="S106" i="281" s="1"/>
  <c r="M22" i="265"/>
  <c r="Q3" i="280"/>
  <c r="Q3" i="281"/>
  <c r="S119" i="273"/>
  <c r="S37" i="281"/>
  <c r="S22" i="281"/>
  <c r="S13" i="281"/>
  <c r="R23" i="281"/>
  <c r="S57" i="273"/>
  <c r="S34" i="280"/>
  <c r="S23" i="280"/>
  <c r="S79" i="273"/>
  <c r="T80" i="273" s="1"/>
  <c r="T58" i="273" s="1"/>
  <c r="T75" i="273"/>
  <c r="T76" i="273" s="1"/>
  <c r="T39" i="273"/>
  <c r="T41" i="273" s="1"/>
  <c r="T52" i="273" s="1"/>
  <c r="S15" i="275"/>
  <c r="S20" i="275" s="1"/>
  <c r="T17" i="275" s="1"/>
  <c r="S108" i="273"/>
  <c r="V5" i="277"/>
  <c r="V5" i="265"/>
  <c r="W10" i="273"/>
  <c r="V5" i="275"/>
  <c r="V13" i="273"/>
  <c r="V14" i="273" s="1"/>
  <c r="V5" i="273"/>
  <c r="U19" i="273"/>
  <c r="U20" i="273" s="1"/>
  <c r="U47" i="273"/>
  <c r="U48" i="273" s="1"/>
  <c r="U2" i="277" s="1"/>
  <c r="U56" i="273"/>
  <c r="U37" i="273"/>
  <c r="R66" i="273"/>
  <c r="R67" i="273" s="1"/>
  <c r="R3" i="282" s="1"/>
  <c r="Q50" i="273"/>
  <c r="Q3" i="265"/>
  <c r="Q3" i="275"/>
  <c r="Q3" i="273"/>
  <c r="T96" i="273" l="1"/>
  <c r="T97" i="273" s="1"/>
  <c r="T2" i="282"/>
  <c r="R13" i="280"/>
  <c r="R16" i="280" s="1"/>
  <c r="Q73" i="265"/>
  <c r="S15" i="282"/>
  <c r="S18" i="282" s="1"/>
  <c r="R59" i="265"/>
  <c r="R60" i="265" s="1"/>
  <c r="T11" i="280"/>
  <c r="T13" i="282"/>
  <c r="S60" i="273"/>
  <c r="R120" i="273"/>
  <c r="R12" i="281" s="1"/>
  <c r="R14" i="281"/>
  <c r="R28" i="281" s="1"/>
  <c r="P50" i="281"/>
  <c r="P9" i="265"/>
  <c r="P11" i="265" s="1"/>
  <c r="P14" i="265" s="1"/>
  <c r="P19" i="265" s="1"/>
  <c r="P22" i="265" s="1"/>
  <c r="M33" i="265"/>
  <c r="M37" i="265" s="1"/>
  <c r="M42" i="265" s="1"/>
  <c r="M47" i="265" s="1"/>
  <c r="M50" i="265" s="1"/>
  <c r="U51" i="273"/>
  <c r="L121" i="281"/>
  <c r="L112" i="281" s="1"/>
  <c r="L113" i="281" s="1"/>
  <c r="K69" i="265"/>
  <c r="T81" i="281"/>
  <c r="T119" i="281"/>
  <c r="N121" i="281"/>
  <c r="N112" i="281" s="1"/>
  <c r="M69" i="265"/>
  <c r="R98" i="281"/>
  <c r="R10" i="265" s="1"/>
  <c r="R122" i="281"/>
  <c r="R105" i="281"/>
  <c r="R110" i="281"/>
  <c r="Q51" i="281"/>
  <c r="L52" i="281"/>
  <c r="L53" i="281" s="1"/>
  <c r="L62" i="281" s="1"/>
  <c r="O51" i="281"/>
  <c r="P51" i="281"/>
  <c r="Q10" i="265"/>
  <c r="Q11" i="265" s="1"/>
  <c r="Q14" i="265" s="1"/>
  <c r="Q19" i="265" s="1"/>
  <c r="Q22" i="265" s="1"/>
  <c r="T108" i="273"/>
  <c r="T96" i="281"/>
  <c r="T97" i="281" s="1"/>
  <c r="T42" i="273"/>
  <c r="T4" i="282" s="1"/>
  <c r="S114" i="273"/>
  <c r="S21" i="281" s="1"/>
  <c r="S23" i="281" s="1"/>
  <c r="S29" i="281" s="1"/>
  <c r="S46" i="281"/>
  <c r="S72" i="281"/>
  <c r="M37" i="280"/>
  <c r="M39" i="280" s="1"/>
  <c r="K42" i="265"/>
  <c r="N60" i="281"/>
  <c r="N113" i="281" s="1"/>
  <c r="M64" i="265"/>
  <c r="L30" i="265"/>
  <c r="J50" i="265"/>
  <c r="O76" i="281"/>
  <c r="O78" i="281" s="1"/>
  <c r="O85" i="281" s="1"/>
  <c r="O86" i="281" s="1"/>
  <c r="P83" i="281" s="1"/>
  <c r="U24" i="273"/>
  <c r="U25" i="273" s="1"/>
  <c r="U124" i="273"/>
  <c r="W5" i="281"/>
  <c r="W5" i="280"/>
  <c r="T57" i="273"/>
  <c r="T60" i="273" s="1"/>
  <c r="T58" i="281"/>
  <c r="Q112" i="273"/>
  <c r="R109" i="273"/>
  <c r="P4" i="280"/>
  <c r="P4" i="273"/>
  <c r="P4" i="281"/>
  <c r="P4" i="265"/>
  <c r="P4" i="275"/>
  <c r="T2" i="281"/>
  <c r="T125" i="273"/>
  <c r="T126" i="273" s="1"/>
  <c r="T106" i="281" s="1"/>
  <c r="T2" i="273"/>
  <c r="T32" i="273"/>
  <c r="T33" i="273" s="1"/>
  <c r="Q42" i="273"/>
  <c r="Q4" i="282" s="1"/>
  <c r="Q52" i="273"/>
  <c r="T79" i="273"/>
  <c r="U80" i="273" s="1"/>
  <c r="U58" i="273" s="1"/>
  <c r="T90" i="273"/>
  <c r="T91" i="273" s="1"/>
  <c r="T100" i="273" s="1"/>
  <c r="U101" i="273" s="1"/>
  <c r="U59" i="273" s="1"/>
  <c r="T2" i="275"/>
  <c r="T2" i="265"/>
  <c r="T2" i="280"/>
  <c r="S120" i="273"/>
  <c r="S12" i="281" s="1"/>
  <c r="S14" i="281" s="1"/>
  <c r="S28" i="281" s="1"/>
  <c r="S52" i="273"/>
  <c r="S42" i="273"/>
  <c r="S4" i="282" s="1"/>
  <c r="R42" i="273"/>
  <c r="R4" i="282" s="1"/>
  <c r="R52" i="273"/>
  <c r="M26" i="280"/>
  <c r="M28" i="280" s="1"/>
  <c r="M25" i="265"/>
  <c r="T4" i="280"/>
  <c r="T4" i="281"/>
  <c r="U75" i="273"/>
  <c r="U76" i="273" s="1"/>
  <c r="T113" i="273"/>
  <c r="T37" i="281"/>
  <c r="T22" i="281"/>
  <c r="T13" i="281"/>
  <c r="T15" i="275"/>
  <c r="T20" i="275" s="1"/>
  <c r="U17" i="275" s="1"/>
  <c r="U2" i="275"/>
  <c r="T119" i="273"/>
  <c r="R3" i="280"/>
  <c r="R3" i="281"/>
  <c r="R29" i="281"/>
  <c r="R30" i="281" s="1"/>
  <c r="R36" i="281" s="1"/>
  <c r="R38" i="281" s="1"/>
  <c r="U2" i="280"/>
  <c r="T34" i="280"/>
  <c r="T23" i="280"/>
  <c r="U2" i="265"/>
  <c r="V19" i="273"/>
  <c r="V20" i="273" s="1"/>
  <c r="V56" i="273"/>
  <c r="V47" i="273"/>
  <c r="V48" i="273" s="1"/>
  <c r="V2" i="277" s="1"/>
  <c r="V37" i="273"/>
  <c r="W13" i="273"/>
  <c r="W14" i="273" s="1"/>
  <c r="X10" i="273"/>
  <c r="W5" i="277"/>
  <c r="W5" i="275"/>
  <c r="W5" i="273"/>
  <c r="W5" i="265"/>
  <c r="T4" i="265"/>
  <c r="T4" i="273"/>
  <c r="T4" i="275"/>
  <c r="S66" i="273"/>
  <c r="S67" i="273" s="1"/>
  <c r="S3" i="282" s="1"/>
  <c r="U4" i="277"/>
  <c r="R3" i="273"/>
  <c r="R3" i="265"/>
  <c r="R3" i="275"/>
  <c r="R50" i="273"/>
  <c r="U119" i="281" l="1"/>
  <c r="U11" i="280"/>
  <c r="U13" i="282"/>
  <c r="U2" i="273"/>
  <c r="U2" i="282"/>
  <c r="T15" i="282"/>
  <c r="T18" i="282" s="1"/>
  <c r="S59" i="265"/>
  <c r="S60" i="265" s="1"/>
  <c r="S13" i="280"/>
  <c r="S16" i="280" s="1"/>
  <c r="R73" i="265"/>
  <c r="M53" i="265"/>
  <c r="P26" i="280"/>
  <c r="T23" i="281"/>
  <c r="T29" i="281" s="1"/>
  <c r="T114" i="273"/>
  <c r="T21" i="281" s="1"/>
  <c r="Q26" i="280"/>
  <c r="T122" i="281"/>
  <c r="T105" i="281"/>
  <c r="T110" i="281"/>
  <c r="N114" i="281"/>
  <c r="N31" i="265" s="1"/>
  <c r="N123" i="281"/>
  <c r="L114" i="281"/>
  <c r="L31" i="265" s="1"/>
  <c r="L33" i="265" s="1"/>
  <c r="L37" i="265" s="1"/>
  <c r="L123" i="281"/>
  <c r="R107" i="281"/>
  <c r="R111" i="281" s="1"/>
  <c r="T98" i="281"/>
  <c r="S30" i="281"/>
  <c r="S36" i="281" s="1"/>
  <c r="S38" i="281" s="1"/>
  <c r="U58" i="281"/>
  <c r="U81" i="281"/>
  <c r="V51" i="273"/>
  <c r="T46" i="281"/>
  <c r="T72" i="281"/>
  <c r="U96" i="273"/>
  <c r="U97" i="273" s="1"/>
  <c r="U90" i="273"/>
  <c r="U91" i="273" s="1"/>
  <c r="U100" i="273" s="1"/>
  <c r="V101" i="273" s="1"/>
  <c r="V59" i="273" s="1"/>
  <c r="U32" i="273"/>
  <c r="U33" i="273" s="1"/>
  <c r="T120" i="273"/>
  <c r="T12" i="281" s="1"/>
  <c r="T14" i="281" s="1"/>
  <c r="T28" i="281" s="1"/>
  <c r="T30" i="281" s="1"/>
  <c r="T36" i="281" s="1"/>
  <c r="T38" i="281" s="1"/>
  <c r="N36" i="280"/>
  <c r="N49" i="280" s="1"/>
  <c r="N51" i="280" s="1"/>
  <c r="N55" i="280" s="1"/>
  <c r="M63" i="265"/>
  <c r="M65" i="265" s="1"/>
  <c r="M67" i="265" s="1"/>
  <c r="M80" i="265" s="1"/>
  <c r="J53" i="265"/>
  <c r="J37" i="280"/>
  <c r="J39" i="280" s="1"/>
  <c r="N52" i="281"/>
  <c r="N53" i="281" s="1"/>
  <c r="K47" i="265"/>
  <c r="P76" i="281"/>
  <c r="P78" i="281" s="1"/>
  <c r="P85" i="281" s="1"/>
  <c r="P86" i="281" s="1"/>
  <c r="Q83" i="281" s="1"/>
  <c r="S84" i="281"/>
  <c r="S71" i="281"/>
  <c r="S73" i="281" s="1"/>
  <c r="S77" i="281" s="1"/>
  <c r="R84" i="281"/>
  <c r="R71" i="281"/>
  <c r="R73" i="281" s="1"/>
  <c r="R77" i="281" s="1"/>
  <c r="X5" i="281"/>
  <c r="X5" i="280"/>
  <c r="S9" i="265"/>
  <c r="S11" i="265" s="1"/>
  <c r="S14" i="265" s="1"/>
  <c r="S19" i="265" s="1"/>
  <c r="S22" i="265" s="1"/>
  <c r="S61" i="281"/>
  <c r="S50" i="281"/>
  <c r="S45" i="281"/>
  <c r="S47" i="281" s="1"/>
  <c r="R4" i="281"/>
  <c r="R4" i="265"/>
  <c r="R4" i="275"/>
  <c r="R4" i="280"/>
  <c r="R4" i="273"/>
  <c r="Q4" i="281"/>
  <c r="Q4" i="265"/>
  <c r="Q4" i="275"/>
  <c r="Q4" i="280"/>
  <c r="Q4" i="273"/>
  <c r="S109" i="273"/>
  <c r="R112" i="273"/>
  <c r="V24" i="273"/>
  <c r="V25" i="273" s="1"/>
  <c r="V75" i="273" s="1"/>
  <c r="V76" i="273" s="1"/>
  <c r="V124" i="273"/>
  <c r="R9" i="265"/>
  <c r="R11" i="265" s="1"/>
  <c r="R14" i="265" s="1"/>
  <c r="R61" i="281"/>
  <c r="R50" i="281"/>
  <c r="R45" i="281"/>
  <c r="R47" i="281" s="1"/>
  <c r="S4" i="280"/>
  <c r="S4" i="265"/>
  <c r="S4" i="275"/>
  <c r="S4" i="281"/>
  <c r="S4" i="273"/>
  <c r="T38" i="273"/>
  <c r="U39" i="273" s="1"/>
  <c r="U41" i="273" s="1"/>
  <c r="T118" i="273"/>
  <c r="U2" i="281"/>
  <c r="U125" i="273"/>
  <c r="U126" i="273" s="1"/>
  <c r="U106" i="281" s="1"/>
  <c r="M74" i="265"/>
  <c r="M75" i="265" s="1"/>
  <c r="M81" i="265" s="1"/>
  <c r="N25" i="280"/>
  <c r="S3" i="280"/>
  <c r="S3" i="281"/>
  <c r="U113" i="273"/>
  <c r="U114" i="273" s="1"/>
  <c r="U21" i="281" s="1"/>
  <c r="U37" i="281"/>
  <c r="U22" i="281"/>
  <c r="U13" i="281"/>
  <c r="U23" i="280"/>
  <c r="U34" i="280"/>
  <c r="V2" i="275"/>
  <c r="U108" i="273"/>
  <c r="X5" i="275"/>
  <c r="X5" i="277"/>
  <c r="X13" i="273"/>
  <c r="X14" i="273" s="1"/>
  <c r="X5" i="265"/>
  <c r="X5" i="273"/>
  <c r="Y10" i="273"/>
  <c r="W19" i="273"/>
  <c r="W20" i="273" s="1"/>
  <c r="W47" i="273"/>
  <c r="W48" i="273" s="1"/>
  <c r="W51" i="273" s="1"/>
  <c r="W37" i="273"/>
  <c r="W56" i="273"/>
  <c r="T66" i="273"/>
  <c r="T67" i="273" s="1"/>
  <c r="T3" i="282" s="1"/>
  <c r="V4" i="277"/>
  <c r="U57" i="273"/>
  <c r="U60" i="273" s="1"/>
  <c r="U79" i="273"/>
  <c r="V80" i="273" s="1"/>
  <c r="V58" i="273" s="1"/>
  <c r="U15" i="275"/>
  <c r="U20" i="275" s="1"/>
  <c r="V17" i="275" s="1"/>
  <c r="S50" i="273"/>
  <c r="S3" i="275"/>
  <c r="S3" i="265"/>
  <c r="S3" i="273"/>
  <c r="N44" i="280" l="1"/>
  <c r="N46" i="280" s="1"/>
  <c r="N54" i="280" s="1"/>
  <c r="N56" i="280" s="1"/>
  <c r="N57" i="280" s="1"/>
  <c r="V119" i="281"/>
  <c r="V11" i="280"/>
  <c r="V13" i="282"/>
  <c r="V15" i="275"/>
  <c r="T13" i="280"/>
  <c r="T16" i="280" s="1"/>
  <c r="S73" i="265"/>
  <c r="U15" i="282"/>
  <c r="U18" i="282" s="1"/>
  <c r="T59" i="265"/>
  <c r="T60" i="265" s="1"/>
  <c r="V96" i="273"/>
  <c r="V97" i="273" s="1"/>
  <c r="V2" i="282"/>
  <c r="N124" i="281"/>
  <c r="O121" i="281" s="1"/>
  <c r="O112" i="281" s="1"/>
  <c r="U23" i="281"/>
  <c r="U29" i="281" s="1"/>
  <c r="V2" i="265"/>
  <c r="N69" i="265"/>
  <c r="R51" i="281"/>
  <c r="S51" i="281"/>
  <c r="T107" i="281"/>
  <c r="T111" i="281" s="1"/>
  <c r="S107" i="281"/>
  <c r="S111" i="281" s="1"/>
  <c r="V113" i="273"/>
  <c r="V114" i="273" s="1"/>
  <c r="V21" i="281" s="1"/>
  <c r="V96" i="281"/>
  <c r="V97" i="281" s="1"/>
  <c r="U119" i="273"/>
  <c r="U96" i="281"/>
  <c r="U97" i="281" s="1"/>
  <c r="T10" i="265"/>
  <c r="V58" i="281"/>
  <c r="V81" i="281"/>
  <c r="V108" i="273"/>
  <c r="V57" i="273"/>
  <c r="U46" i="281"/>
  <c r="U72" i="281"/>
  <c r="U120" i="273"/>
  <c r="U12" i="281" s="1"/>
  <c r="U14" i="281" s="1"/>
  <c r="U28" i="281" s="1"/>
  <c r="U118" i="273"/>
  <c r="U38" i="273"/>
  <c r="V39" i="273" s="1"/>
  <c r="V41" i="273" s="1"/>
  <c r="V42" i="273" s="1"/>
  <c r="V4" i="282" s="1"/>
  <c r="K50" i="265"/>
  <c r="K36" i="280"/>
  <c r="K49" i="280" s="1"/>
  <c r="K51" i="280" s="1"/>
  <c r="K55" i="280" s="1"/>
  <c r="K56" i="280" s="1"/>
  <c r="J63" i="265"/>
  <c r="J65" i="265" s="1"/>
  <c r="J67" i="265" s="1"/>
  <c r="J80" i="265" s="1"/>
  <c r="N62" i="281"/>
  <c r="N63" i="281" s="1"/>
  <c r="N30" i="265"/>
  <c r="N33" i="265" s="1"/>
  <c r="L42" i="265"/>
  <c r="Q76" i="281"/>
  <c r="Q78" i="281" s="1"/>
  <c r="Q85" i="281" s="1"/>
  <c r="Q86" i="281" s="1"/>
  <c r="R83" i="281" s="1"/>
  <c r="T84" i="281"/>
  <c r="T71" i="281"/>
  <c r="T73" i="281" s="1"/>
  <c r="T77" i="281" s="1"/>
  <c r="S26" i="280"/>
  <c r="W24" i="273"/>
  <c r="W25" i="273" s="1"/>
  <c r="W124" i="273"/>
  <c r="Y5" i="281"/>
  <c r="Y5" i="280"/>
  <c r="V2" i="281"/>
  <c r="V125" i="273"/>
  <c r="V126" i="273" s="1"/>
  <c r="V106" i="281" s="1"/>
  <c r="V32" i="273"/>
  <c r="V33" i="273" s="1"/>
  <c r="S112" i="273"/>
  <c r="T109" i="273"/>
  <c r="T112" i="273" s="1"/>
  <c r="V119" i="273"/>
  <c r="V79" i="273"/>
  <c r="W80" i="273" s="1"/>
  <c r="W58" i="273" s="1"/>
  <c r="V90" i="273"/>
  <c r="V91" i="273" s="1"/>
  <c r="V100" i="273" s="1"/>
  <c r="W101" i="273" s="1"/>
  <c r="W59" i="273" s="1"/>
  <c r="V2" i="273"/>
  <c r="V2" i="280"/>
  <c r="T9" i="265"/>
  <c r="T11" i="265" s="1"/>
  <c r="T14" i="265" s="1"/>
  <c r="T19" i="265" s="1"/>
  <c r="T22" i="265" s="1"/>
  <c r="T61" i="281"/>
  <c r="T50" i="281"/>
  <c r="T45" i="281"/>
  <c r="T47" i="281" s="1"/>
  <c r="U52" i="273"/>
  <c r="U42" i="273"/>
  <c r="U4" i="282" s="1"/>
  <c r="M83" i="265"/>
  <c r="M82" i="265"/>
  <c r="R19" i="265"/>
  <c r="T3" i="280"/>
  <c r="T3" i="281"/>
  <c r="W2" i="275"/>
  <c r="V4" i="280"/>
  <c r="V4" i="281"/>
  <c r="V37" i="281"/>
  <c r="V22" i="281"/>
  <c r="V13" i="281"/>
  <c r="W2" i="277"/>
  <c r="W4" i="277" s="1"/>
  <c r="V34" i="280"/>
  <c r="V23" i="280"/>
  <c r="V52" i="273"/>
  <c r="X19" i="273"/>
  <c r="X20" i="273" s="1"/>
  <c r="X56" i="273"/>
  <c r="X37" i="273"/>
  <c r="X47" i="273"/>
  <c r="X48" i="273" s="1"/>
  <c r="Y13" i="273"/>
  <c r="Y14" i="273" s="1"/>
  <c r="Z10" i="273"/>
  <c r="Y5" i="277"/>
  <c r="Y5" i="273"/>
  <c r="Y5" i="265"/>
  <c r="Y5" i="275"/>
  <c r="V60" i="273"/>
  <c r="U66" i="273"/>
  <c r="U67" i="273" s="1"/>
  <c r="U3" i="282" s="1"/>
  <c r="T3" i="275"/>
  <c r="T3" i="265"/>
  <c r="T3" i="273"/>
  <c r="T50" i="273"/>
  <c r="V4" i="275"/>
  <c r="V4" i="265"/>
  <c r="V4" i="273"/>
  <c r="X51" i="273"/>
  <c r="X2" i="277"/>
  <c r="V20" i="275"/>
  <c r="W17" i="275" s="1"/>
  <c r="K27" i="280" l="1"/>
  <c r="K28" i="280" s="1"/>
  <c r="K74" i="265" s="1"/>
  <c r="K75" i="265" s="1"/>
  <c r="K81" i="265" s="1"/>
  <c r="K57" i="280"/>
  <c r="N52" i="265"/>
  <c r="N24" i="265"/>
  <c r="N25" i="265" s="1"/>
  <c r="L25" i="280"/>
  <c r="L44" i="280" s="1"/>
  <c r="L46" i="280" s="1"/>
  <c r="L54" i="280" s="1"/>
  <c r="N38" i="280"/>
  <c r="N27" i="280"/>
  <c r="N28" i="280" s="1"/>
  <c r="K38" i="280"/>
  <c r="W96" i="273"/>
  <c r="W97" i="273" s="1"/>
  <c r="W96" i="281" s="1"/>
  <c r="W97" i="281" s="1"/>
  <c r="W110" i="281" s="1"/>
  <c r="W2" i="282"/>
  <c r="V15" i="282"/>
  <c r="V18" i="282" s="1"/>
  <c r="U59" i="265"/>
  <c r="U60" i="265" s="1"/>
  <c r="U13" i="280"/>
  <c r="U16" i="280" s="1"/>
  <c r="T73" i="265"/>
  <c r="U30" i="281"/>
  <c r="U36" i="281" s="1"/>
  <c r="U38" i="281" s="1"/>
  <c r="W98" i="281"/>
  <c r="W10" i="265" s="1"/>
  <c r="W122" i="281"/>
  <c r="V23" i="281"/>
  <c r="V29" i="281" s="1"/>
  <c r="U98" i="281"/>
  <c r="U10" i="265" s="1"/>
  <c r="U110" i="281"/>
  <c r="U122" i="281"/>
  <c r="U105" i="281"/>
  <c r="V98" i="281"/>
  <c r="V10" i="265" s="1"/>
  <c r="V122" i="281"/>
  <c r="V105" i="281"/>
  <c r="V110" i="281"/>
  <c r="T51" i="281"/>
  <c r="U107" i="281"/>
  <c r="U111" i="281" s="1"/>
  <c r="W2" i="273"/>
  <c r="W2" i="280"/>
  <c r="W113" i="273"/>
  <c r="W114" i="273" s="1"/>
  <c r="W21" i="281" s="1"/>
  <c r="W119" i="273"/>
  <c r="W108" i="273"/>
  <c r="W32" i="273"/>
  <c r="W33" i="273" s="1"/>
  <c r="W75" i="273"/>
  <c r="W76" i="273" s="1"/>
  <c r="V120" i="273"/>
  <c r="V12" i="281" s="1"/>
  <c r="V46" i="281"/>
  <c r="V72" i="281"/>
  <c r="N37" i="265"/>
  <c r="J83" i="265"/>
  <c r="J82" i="265"/>
  <c r="L47" i="265"/>
  <c r="O60" i="281"/>
  <c r="N64" i="265"/>
  <c r="K37" i="280"/>
  <c r="K39" i="280" s="1"/>
  <c r="R76" i="281"/>
  <c r="R78" i="281" s="1"/>
  <c r="R85" i="281" s="1"/>
  <c r="R86" i="281" s="1"/>
  <c r="S83" i="281" s="1"/>
  <c r="U84" i="281"/>
  <c r="U71" i="281"/>
  <c r="U73" i="281" s="1"/>
  <c r="U77" i="281" s="1"/>
  <c r="V14" i="281"/>
  <c r="V28" i="281" s="1"/>
  <c r="T26" i="280"/>
  <c r="X24" i="273"/>
  <c r="X25" i="273" s="1"/>
  <c r="X124" i="273"/>
  <c r="Z5" i="281"/>
  <c r="Z5" i="280"/>
  <c r="U9" i="265"/>
  <c r="U61" i="281"/>
  <c r="U50" i="281"/>
  <c r="U45" i="281"/>
  <c r="U47" i="281" s="1"/>
  <c r="U4" i="280"/>
  <c r="U4" i="265"/>
  <c r="U4" i="273"/>
  <c r="U4" i="281"/>
  <c r="U4" i="275"/>
  <c r="V38" i="273"/>
  <c r="W39" i="273" s="1"/>
  <c r="W41" i="273" s="1"/>
  <c r="W42" i="273" s="1"/>
  <c r="V118" i="273"/>
  <c r="W120" i="273" s="1"/>
  <c r="W12" i="281" s="1"/>
  <c r="U109" i="273"/>
  <c r="W2" i="281"/>
  <c r="W125" i="273"/>
  <c r="W126" i="273" s="1"/>
  <c r="W106" i="281" s="1"/>
  <c r="W2" i="265"/>
  <c r="W90" i="273"/>
  <c r="W91" i="273" s="1"/>
  <c r="W100" i="273" s="1"/>
  <c r="X101" i="273" s="1"/>
  <c r="X59" i="273" s="1"/>
  <c r="R22" i="265"/>
  <c r="V30" i="281"/>
  <c r="V36" i="281" s="1"/>
  <c r="V38" i="281" s="1"/>
  <c r="W37" i="281"/>
  <c r="W22" i="281"/>
  <c r="W13" i="281"/>
  <c r="U3" i="280"/>
  <c r="U3" i="281"/>
  <c r="W34" i="280"/>
  <c r="W23" i="280"/>
  <c r="X32" i="273"/>
  <c r="X33" i="273" s="1"/>
  <c r="X38" i="273" s="1"/>
  <c r="X75" i="273"/>
  <c r="W52" i="273"/>
  <c r="X2" i="275"/>
  <c r="Y37" i="273"/>
  <c r="Y56" i="273"/>
  <c r="Y47" i="273"/>
  <c r="Y48" i="273" s="1"/>
  <c r="Y2" i="277" s="1"/>
  <c r="Y19" i="273"/>
  <c r="Y20" i="273" s="1"/>
  <c r="X2" i="273"/>
  <c r="X2" i="265"/>
  <c r="Z5" i="275"/>
  <c r="Z5" i="277"/>
  <c r="AA10" i="273"/>
  <c r="Z5" i="273"/>
  <c r="Z5" i="265"/>
  <c r="Z13" i="273"/>
  <c r="Z14" i="273" s="1"/>
  <c r="X4" i="277"/>
  <c r="Y51" i="273"/>
  <c r="W4" i="275"/>
  <c r="W4" i="265"/>
  <c r="W4" i="273"/>
  <c r="X76" i="273"/>
  <c r="U50" i="273"/>
  <c r="U3" i="275"/>
  <c r="U3" i="265"/>
  <c r="U3" i="273"/>
  <c r="W57" i="273"/>
  <c r="W60" i="273" s="1"/>
  <c r="W79" i="273"/>
  <c r="X80" i="273" s="1"/>
  <c r="X58" i="273" s="1"/>
  <c r="W15" i="275"/>
  <c r="W20" i="275" s="1"/>
  <c r="X17" i="275" s="1"/>
  <c r="V66" i="273"/>
  <c r="V67" i="273" s="1"/>
  <c r="V3" i="282" s="1"/>
  <c r="K52" i="265" l="1"/>
  <c r="K53" i="265" s="1"/>
  <c r="K24" i="265"/>
  <c r="K25" i="265" s="1"/>
  <c r="N74" i="265"/>
  <c r="N75" i="265" s="1"/>
  <c r="N81" i="265" s="1"/>
  <c r="O25" i="280"/>
  <c r="W4" i="280"/>
  <c r="W4" i="282"/>
  <c r="W119" i="281"/>
  <c r="W13" i="282"/>
  <c r="W11" i="280"/>
  <c r="W105" i="281"/>
  <c r="X119" i="281"/>
  <c r="X11" i="280"/>
  <c r="X13" i="282"/>
  <c r="X2" i="280"/>
  <c r="X2" i="282"/>
  <c r="V13" i="280"/>
  <c r="V16" i="280" s="1"/>
  <c r="U73" i="265"/>
  <c r="W15" i="282"/>
  <c r="W18" i="282" s="1"/>
  <c r="V59" i="265"/>
  <c r="V60" i="265" s="1"/>
  <c r="W23" i="281"/>
  <c r="W29" i="281" s="1"/>
  <c r="U11" i="265"/>
  <c r="U14" i="265" s="1"/>
  <c r="U19" i="265" s="1"/>
  <c r="U22" i="265" s="1"/>
  <c r="X118" i="273"/>
  <c r="X96" i="273"/>
  <c r="X97" i="273" s="1"/>
  <c r="X96" i="281" s="1"/>
  <c r="X97" i="281" s="1"/>
  <c r="X122" i="281" s="1"/>
  <c r="X90" i="273"/>
  <c r="X91" i="273" s="1"/>
  <c r="X100" i="273" s="1"/>
  <c r="Y101" i="273" s="1"/>
  <c r="Y59" i="273" s="1"/>
  <c r="X98" i="281"/>
  <c r="X10" i="265" s="1"/>
  <c r="U51" i="281"/>
  <c r="O52" i="281"/>
  <c r="O53" i="281" s="1"/>
  <c r="O30" i="265" s="1"/>
  <c r="O113" i="281"/>
  <c r="V107" i="281"/>
  <c r="V111" i="281" s="1"/>
  <c r="W4" i="281"/>
  <c r="W38" i="273"/>
  <c r="X39" i="273" s="1"/>
  <c r="X41" i="273" s="1"/>
  <c r="W118" i="273"/>
  <c r="X58" i="281"/>
  <c r="X81" i="281"/>
  <c r="W46" i="281"/>
  <c r="W72" i="281"/>
  <c r="W58" i="281"/>
  <c r="W81" i="281"/>
  <c r="K63" i="265"/>
  <c r="K65" i="265" s="1"/>
  <c r="K67" i="265" s="1"/>
  <c r="K80" i="265" s="1"/>
  <c r="L36" i="280"/>
  <c r="L49" i="280" s="1"/>
  <c r="L51" i="280" s="1"/>
  <c r="L55" i="280" s="1"/>
  <c r="L56" i="280" s="1"/>
  <c r="O62" i="281"/>
  <c r="O63" i="281" s="1"/>
  <c r="L50" i="265"/>
  <c r="N42" i="265"/>
  <c r="S76" i="281"/>
  <c r="S78" i="281" s="1"/>
  <c r="S85" i="281" s="1"/>
  <c r="S86" i="281" s="1"/>
  <c r="T83" i="281" s="1"/>
  <c r="V84" i="281"/>
  <c r="V71" i="281"/>
  <c r="V73" i="281" s="1"/>
  <c r="V77" i="281" s="1"/>
  <c r="AA5" i="281"/>
  <c r="AA5" i="280"/>
  <c r="Y24" i="273"/>
  <c r="Y25" i="273" s="1"/>
  <c r="Y2" i="282" s="1"/>
  <c r="Y124" i="273"/>
  <c r="W14" i="281"/>
  <c r="W28" i="281" s="1"/>
  <c r="W30" i="281" s="1"/>
  <c r="W36" i="281" s="1"/>
  <c r="W38" i="281" s="1"/>
  <c r="V9" i="265"/>
  <c r="V11" i="265" s="1"/>
  <c r="V14" i="265" s="1"/>
  <c r="V19" i="265" s="1"/>
  <c r="V61" i="281"/>
  <c r="V50" i="281"/>
  <c r="V45" i="281"/>
  <c r="V47" i="281" s="1"/>
  <c r="U112" i="273"/>
  <c r="V109" i="273"/>
  <c r="X2" i="281"/>
  <c r="X125" i="273"/>
  <c r="X126" i="273" s="1"/>
  <c r="X106" i="281" s="1"/>
  <c r="R26" i="280"/>
  <c r="V3" i="280"/>
  <c r="V3" i="281"/>
  <c r="X113" i="273"/>
  <c r="X114" i="273" s="1"/>
  <c r="X21" i="281" s="1"/>
  <c r="X37" i="281"/>
  <c r="X22" i="281"/>
  <c r="X13" i="281"/>
  <c r="X34" i="280"/>
  <c r="X23" i="280"/>
  <c r="Y2" i="280"/>
  <c r="X108" i="273"/>
  <c r="Y2" i="265"/>
  <c r="X119" i="273"/>
  <c r="X120" i="273" s="1"/>
  <c r="X12" i="281" s="1"/>
  <c r="Y2" i="275"/>
  <c r="Z37" i="273"/>
  <c r="Z47" i="273"/>
  <c r="Z48" i="273" s="1"/>
  <c r="Z51" i="273" s="1"/>
  <c r="Z19" i="273"/>
  <c r="Z20" i="273" s="1"/>
  <c r="Z56" i="273"/>
  <c r="AA13" i="273"/>
  <c r="AA14" i="273" s="1"/>
  <c r="AB10" i="273"/>
  <c r="AA5" i="273"/>
  <c r="AA5" i="277"/>
  <c r="AA5" i="265"/>
  <c r="AA5" i="275"/>
  <c r="V50" i="273"/>
  <c r="V3" i="275"/>
  <c r="V3" i="265"/>
  <c r="V3" i="273"/>
  <c r="W66" i="273"/>
  <c r="W67" i="273" s="1"/>
  <c r="W3" i="282" s="1"/>
  <c r="X57" i="273"/>
  <c r="X60" i="273" s="1"/>
  <c r="X79" i="273"/>
  <c r="Y80" i="273" s="1"/>
  <c r="Y58" i="273" s="1"/>
  <c r="X15" i="275"/>
  <c r="X20" i="275" s="1"/>
  <c r="Y17" i="275" s="1"/>
  <c r="Y4" i="277"/>
  <c r="L27" i="280" l="1"/>
  <c r="L57" i="280"/>
  <c r="O44" i="280"/>
  <c r="O46" i="280" s="1"/>
  <c r="O54" i="280" s="1"/>
  <c r="L38" i="280"/>
  <c r="X105" i="281"/>
  <c r="X15" i="282"/>
  <c r="X18" i="282" s="1"/>
  <c r="W59" i="265"/>
  <c r="W60" i="265" s="1"/>
  <c r="W13" i="280"/>
  <c r="W16" i="280" s="1"/>
  <c r="V73" i="265"/>
  <c r="U26" i="280"/>
  <c r="X110" i="281"/>
  <c r="O114" i="281"/>
  <c r="O31" i="265" s="1"/>
  <c r="O33" i="265" s="1"/>
  <c r="O37" i="265" s="1"/>
  <c r="O123" i="281"/>
  <c r="O124" i="281" s="1"/>
  <c r="V51" i="281"/>
  <c r="W107" i="281"/>
  <c r="W111" i="281" s="1"/>
  <c r="X23" i="281"/>
  <c r="X29" i="281" s="1"/>
  <c r="Y39" i="273"/>
  <c r="Y41" i="273" s="1"/>
  <c r="X46" i="281"/>
  <c r="X72" i="281"/>
  <c r="N47" i="265"/>
  <c r="L37" i="280"/>
  <c r="P60" i="281"/>
  <c r="O64" i="265"/>
  <c r="K82" i="265"/>
  <c r="K83" i="265"/>
  <c r="T76" i="281"/>
  <c r="T78" i="281" s="1"/>
  <c r="T85" i="281" s="1"/>
  <c r="T86" i="281" s="1"/>
  <c r="U83" i="281" s="1"/>
  <c r="W84" i="281"/>
  <c r="W71" i="281"/>
  <c r="W73" i="281" s="1"/>
  <c r="W77" i="281" s="1"/>
  <c r="W9" i="265"/>
  <c r="W11" i="265" s="1"/>
  <c r="W14" i="265" s="1"/>
  <c r="W19" i="265" s="1"/>
  <c r="W22" i="265" s="1"/>
  <c r="W26" i="280" s="1"/>
  <c r="W61" i="281"/>
  <c r="W50" i="281"/>
  <c r="W45" i="281"/>
  <c r="W47" i="281" s="1"/>
  <c r="Z24" i="273"/>
  <c r="Z25" i="273" s="1"/>
  <c r="Z124" i="273"/>
  <c r="V112" i="273"/>
  <c r="W109" i="273"/>
  <c r="Y2" i="281"/>
  <c r="Y125" i="273"/>
  <c r="Y126" i="273" s="1"/>
  <c r="Y106" i="281" s="1"/>
  <c r="Y96" i="273"/>
  <c r="Y97" i="273" s="1"/>
  <c r="Y96" i="281" s="1"/>
  <c r="Y97" i="281" s="1"/>
  <c r="Y75" i="273"/>
  <c r="Y76" i="273" s="1"/>
  <c r="AB5" i="281"/>
  <c r="AB5" i="280"/>
  <c r="Y2" i="273"/>
  <c r="Y90" i="273"/>
  <c r="Y91" i="273" s="1"/>
  <c r="Y100" i="273" s="1"/>
  <c r="Z101" i="273" s="1"/>
  <c r="Z59" i="273" s="1"/>
  <c r="Y32" i="273"/>
  <c r="Y33" i="273" s="1"/>
  <c r="X42" i="273"/>
  <c r="X4" i="282" s="1"/>
  <c r="X52" i="273"/>
  <c r="V22" i="265"/>
  <c r="W3" i="280"/>
  <c r="W3" i="281"/>
  <c r="X14" i="281"/>
  <c r="X28" i="281" s="1"/>
  <c r="X30" i="281" s="1"/>
  <c r="X36" i="281" s="1"/>
  <c r="X38" i="281" s="1"/>
  <c r="Z2" i="265"/>
  <c r="Z2" i="277"/>
  <c r="Z4" i="277" s="1"/>
  <c r="AB5" i="275"/>
  <c r="AB5" i="277"/>
  <c r="AB13" i="273"/>
  <c r="AB14" i="273" s="1"/>
  <c r="AB5" i="265"/>
  <c r="AC10" i="273"/>
  <c r="AB5" i="273"/>
  <c r="Z2" i="275"/>
  <c r="AA19" i="273"/>
  <c r="AA20" i="273" s="1"/>
  <c r="AA47" i="273"/>
  <c r="AA48" i="273" s="1"/>
  <c r="AA2" i="277" s="1"/>
  <c r="AA37" i="273"/>
  <c r="AA56" i="273"/>
  <c r="W3" i="273"/>
  <c r="W3" i="265"/>
  <c r="W3" i="275"/>
  <c r="W50" i="273"/>
  <c r="X66" i="273"/>
  <c r="X67" i="273" s="1"/>
  <c r="X3" i="282" s="1"/>
  <c r="L52" i="265" l="1"/>
  <c r="L53" i="265" s="1"/>
  <c r="L24" i="265"/>
  <c r="L25" i="265" s="1"/>
  <c r="Y11" i="280"/>
  <c r="Y13" i="282"/>
  <c r="X13" i="280"/>
  <c r="X16" i="280" s="1"/>
  <c r="W73" i="265"/>
  <c r="Y15" i="282"/>
  <c r="Y18" i="282" s="1"/>
  <c r="X59" i="265"/>
  <c r="X60" i="265" s="1"/>
  <c r="Z75" i="273"/>
  <c r="Z2" i="282"/>
  <c r="Z90" i="273"/>
  <c r="Z91" i="273" s="1"/>
  <c r="Z100" i="273" s="1"/>
  <c r="AA101" i="273" s="1"/>
  <c r="AA59" i="273" s="1"/>
  <c r="Z2" i="280"/>
  <c r="P121" i="281"/>
  <c r="P112" i="281" s="1"/>
  <c r="P113" i="281" s="1"/>
  <c r="O69" i="265"/>
  <c r="Y81" i="281"/>
  <c r="Y119" i="281"/>
  <c r="Y98" i="281"/>
  <c r="Y10" i="265" s="1"/>
  <c r="Y110" i="281"/>
  <c r="Y122" i="281"/>
  <c r="Y105" i="281"/>
  <c r="W51" i="281"/>
  <c r="X107" i="281"/>
  <c r="X111" i="281" s="1"/>
  <c r="P52" i="281"/>
  <c r="P53" i="281" s="1"/>
  <c r="P30" i="265" s="1"/>
  <c r="AA51" i="273"/>
  <c r="Z96" i="273"/>
  <c r="Z97" i="273" s="1"/>
  <c r="Y52" i="273"/>
  <c r="Y42" i="273"/>
  <c r="Y4" i="282" s="1"/>
  <c r="Y46" i="281"/>
  <c r="Y72" i="281"/>
  <c r="O42" i="265"/>
  <c r="N50" i="265"/>
  <c r="U76" i="281"/>
  <c r="U78" i="281" s="1"/>
  <c r="U85" i="281" s="1"/>
  <c r="U86" i="281" s="1"/>
  <c r="V83" i="281" s="1"/>
  <c r="X84" i="281"/>
  <c r="X71" i="281"/>
  <c r="X73" i="281" s="1"/>
  <c r="X77" i="281" s="1"/>
  <c r="X4" i="281"/>
  <c r="X4" i="275"/>
  <c r="X4" i="265"/>
  <c r="X4" i="280"/>
  <c r="X4" i="273"/>
  <c r="Y58" i="281"/>
  <c r="Y23" i="280"/>
  <c r="Y57" i="273"/>
  <c r="Y60" i="273" s="1"/>
  <c r="Y66" i="273" s="1"/>
  <c r="Y67" i="273" s="1"/>
  <c r="Y3" i="282" s="1"/>
  <c r="Y15" i="275"/>
  <c r="Y20" i="275" s="1"/>
  <c r="Z17" i="275" s="1"/>
  <c r="Y34" i="280"/>
  <c r="Y79" i="273"/>
  <c r="Z80" i="273" s="1"/>
  <c r="Z58" i="273" s="1"/>
  <c r="X109" i="273"/>
  <c r="W112" i="273"/>
  <c r="AA24" i="273"/>
  <c r="AA25" i="273" s="1"/>
  <c r="AA124" i="273"/>
  <c r="AC5" i="281"/>
  <c r="AC5" i="280"/>
  <c r="Z76" i="273"/>
  <c r="X9" i="265"/>
  <c r="X11" i="265" s="1"/>
  <c r="X14" i="265" s="1"/>
  <c r="X19" i="265" s="1"/>
  <c r="X22" i="265" s="1"/>
  <c r="X26" i="280" s="1"/>
  <c r="X61" i="281"/>
  <c r="X50" i="281"/>
  <c r="X45" i="281"/>
  <c r="X47" i="281" s="1"/>
  <c r="Y38" i="273"/>
  <c r="Z39" i="273" s="1"/>
  <c r="Z41" i="273" s="1"/>
  <c r="Y118" i="273"/>
  <c r="Y22" i="281"/>
  <c r="Y113" i="273"/>
  <c r="Y114" i="273" s="1"/>
  <c r="Y21" i="281" s="1"/>
  <c r="Y37" i="281"/>
  <c r="Y13" i="281"/>
  <c r="Y119" i="273"/>
  <c r="Y120" i="273" s="1"/>
  <c r="Y12" i="281" s="1"/>
  <c r="Y108" i="273"/>
  <c r="Z2" i="281"/>
  <c r="Z125" i="273"/>
  <c r="Z126" i="273" s="1"/>
  <c r="Z106" i="281" s="1"/>
  <c r="Z2" i="273"/>
  <c r="Z32" i="273"/>
  <c r="Z33" i="273" s="1"/>
  <c r="V26" i="280"/>
  <c r="X3" i="280"/>
  <c r="X3" i="281"/>
  <c r="Z119" i="273"/>
  <c r="Z37" i="281"/>
  <c r="Z22" i="281"/>
  <c r="Z13" i="281"/>
  <c r="Z34" i="280"/>
  <c r="AC13" i="273"/>
  <c r="AC14" i="273" s="1"/>
  <c r="AD10" i="273"/>
  <c r="AC5" i="273"/>
  <c r="AC5" i="275"/>
  <c r="AC5" i="277"/>
  <c r="AC5" i="265"/>
  <c r="AB19" i="273"/>
  <c r="AB20" i="273" s="1"/>
  <c r="AB56" i="273"/>
  <c r="AB37" i="273"/>
  <c r="AB47" i="273"/>
  <c r="AB48" i="273" s="1"/>
  <c r="AB51" i="273" s="1"/>
  <c r="AA4" i="277"/>
  <c r="X50" i="273"/>
  <c r="X3" i="273"/>
  <c r="X3" i="275"/>
  <c r="X3" i="265"/>
  <c r="Z11" i="280" l="1"/>
  <c r="Z13" i="282"/>
  <c r="AA90" i="273"/>
  <c r="AA91" i="273" s="1"/>
  <c r="AA100" i="273" s="1"/>
  <c r="AB101" i="273" s="1"/>
  <c r="AB59" i="273" s="1"/>
  <c r="AA2" i="282"/>
  <c r="Z15" i="282"/>
  <c r="Z18" i="282" s="1"/>
  <c r="Y59" i="265"/>
  <c r="Y60" i="265" s="1"/>
  <c r="Y13" i="280"/>
  <c r="Y16" i="280" s="1"/>
  <c r="X73" i="265"/>
  <c r="P62" i="281"/>
  <c r="P63" i="281" s="1"/>
  <c r="Q60" i="281" s="1"/>
  <c r="AA2" i="275"/>
  <c r="AA75" i="273"/>
  <c r="AA76" i="273" s="1"/>
  <c r="AA32" i="273"/>
  <c r="AA33" i="273" s="1"/>
  <c r="AA38" i="273" s="1"/>
  <c r="AA96" i="273"/>
  <c r="AA97" i="273" s="1"/>
  <c r="AA108" i="273" s="1"/>
  <c r="Z81" i="281"/>
  <c r="Z119" i="281"/>
  <c r="P114" i="281"/>
  <c r="P31" i="265" s="1"/>
  <c r="P33" i="265" s="1"/>
  <c r="P37" i="265" s="1"/>
  <c r="P42" i="265" s="1"/>
  <c r="P47" i="265" s="1"/>
  <c r="P50" i="265" s="1"/>
  <c r="P123" i="281"/>
  <c r="P124" i="281" s="1"/>
  <c r="X51" i="281"/>
  <c r="AA96" i="281"/>
  <c r="AA97" i="281" s="1"/>
  <c r="Z108" i="273"/>
  <c r="Z96" i="281"/>
  <c r="Z97" i="281" s="1"/>
  <c r="Z113" i="273"/>
  <c r="Z114" i="273" s="1"/>
  <c r="Z21" i="281" s="1"/>
  <c r="Z23" i="281" s="1"/>
  <c r="Z29" i="281" s="1"/>
  <c r="AA81" i="281"/>
  <c r="AA2" i="273"/>
  <c r="Z23" i="280"/>
  <c r="AA2" i="280"/>
  <c r="Z46" i="281"/>
  <c r="Z72" i="281"/>
  <c r="Y4" i="281"/>
  <c r="Y4" i="275"/>
  <c r="Y4" i="280"/>
  <c r="Y4" i="273"/>
  <c r="Y4" i="265"/>
  <c r="N53" i="265"/>
  <c r="N37" i="280"/>
  <c r="N39" i="280" s="1"/>
  <c r="Y14" i="281"/>
  <c r="Y28" i="281" s="1"/>
  <c r="Y23" i="281"/>
  <c r="Y29" i="281" s="1"/>
  <c r="P64" i="265"/>
  <c r="O47" i="265"/>
  <c r="V76" i="281"/>
  <c r="V78" i="281" s="1"/>
  <c r="V85" i="281" s="1"/>
  <c r="V86" i="281" s="1"/>
  <c r="W83" i="281" s="1"/>
  <c r="AD5" i="281"/>
  <c r="AD5" i="280"/>
  <c r="Z52" i="273"/>
  <c r="Z42" i="273"/>
  <c r="Z4" i="282" s="1"/>
  <c r="AB2" i="277"/>
  <c r="AB24" i="273"/>
  <c r="AB25" i="273" s="1"/>
  <c r="AB124" i="273"/>
  <c r="Z120" i="273"/>
  <c r="Z118" i="273"/>
  <c r="Z38" i="273"/>
  <c r="AA39" i="273" s="1"/>
  <c r="AA41" i="273" s="1"/>
  <c r="Z58" i="281"/>
  <c r="Z57" i="273"/>
  <c r="Z60" i="273" s="1"/>
  <c r="Z66" i="273" s="1"/>
  <c r="Z67" i="273" s="1"/>
  <c r="Z3" i="282" s="1"/>
  <c r="Z15" i="275"/>
  <c r="Z20" i="275" s="1"/>
  <c r="AA17" i="275" s="1"/>
  <c r="Z79" i="273"/>
  <c r="AA80" i="273" s="1"/>
  <c r="AA58" i="273" s="1"/>
  <c r="AA2" i="281"/>
  <c r="AA125" i="273"/>
  <c r="AA126" i="273" s="1"/>
  <c r="AA106" i="281" s="1"/>
  <c r="AA2" i="265"/>
  <c r="X112" i="273"/>
  <c r="Y109" i="273"/>
  <c r="Y3" i="280"/>
  <c r="Y3" i="281"/>
  <c r="AA37" i="281"/>
  <c r="AA13" i="281"/>
  <c r="AA23" i="280"/>
  <c r="AA118" i="273"/>
  <c r="AB96" i="273"/>
  <c r="AB97" i="273" s="1"/>
  <c r="AC37" i="273"/>
  <c r="AC56" i="273"/>
  <c r="AC19" i="273"/>
  <c r="AC20" i="273" s="1"/>
  <c r="AC47" i="273"/>
  <c r="AC48" i="273" s="1"/>
  <c r="AC51" i="273" s="1"/>
  <c r="AB2" i="275"/>
  <c r="AB2" i="265"/>
  <c r="AD5" i="277"/>
  <c r="AD5" i="265"/>
  <c r="AE10" i="273"/>
  <c r="AD5" i="275"/>
  <c r="AD5" i="273"/>
  <c r="AD13" i="273"/>
  <c r="AD14" i="273" s="1"/>
  <c r="Y3" i="273"/>
  <c r="Y50" i="273"/>
  <c r="Y3" i="265"/>
  <c r="Y3" i="275"/>
  <c r="AA79" i="273"/>
  <c r="AB80" i="273" s="1"/>
  <c r="AB58" i="273" s="1"/>
  <c r="AB4" i="277"/>
  <c r="AB75" i="273" l="1"/>
  <c r="AB2" i="282"/>
  <c r="AA119" i="281"/>
  <c r="AA13" i="282"/>
  <c r="AA11" i="280"/>
  <c r="Z13" i="280"/>
  <c r="Z16" i="280" s="1"/>
  <c r="Y73" i="265"/>
  <c r="AA15" i="282"/>
  <c r="AA18" i="282" s="1"/>
  <c r="Z59" i="265"/>
  <c r="Z60" i="265" s="1"/>
  <c r="AA15" i="275"/>
  <c r="AA57" i="273"/>
  <c r="AA34" i="280"/>
  <c r="AA22" i="281"/>
  <c r="AB76" i="273"/>
  <c r="AA113" i="273"/>
  <c r="AA58" i="281"/>
  <c r="AA119" i="273"/>
  <c r="P37" i="280"/>
  <c r="AA60" i="273"/>
  <c r="AB32" i="273"/>
  <c r="AB33" i="273" s="1"/>
  <c r="AB38" i="273" s="1"/>
  <c r="Q121" i="281"/>
  <c r="Q112" i="281" s="1"/>
  <c r="Q113" i="281" s="1"/>
  <c r="P69" i="265"/>
  <c r="Z98" i="281"/>
  <c r="Z10" i="265" s="1"/>
  <c r="Z122" i="281"/>
  <c r="Z105" i="281"/>
  <c r="Z110" i="281"/>
  <c r="AA98" i="281"/>
  <c r="AA10" i="265" s="1"/>
  <c r="AA110" i="281"/>
  <c r="AA122" i="281"/>
  <c r="AA105" i="281"/>
  <c r="Q52" i="281"/>
  <c r="Q53" i="281" s="1"/>
  <c r="Q62" i="281" s="1"/>
  <c r="Q63" i="281" s="1"/>
  <c r="AB108" i="273"/>
  <c r="AB96" i="281"/>
  <c r="AB97" i="281" s="1"/>
  <c r="AB113" i="273"/>
  <c r="AB58" i="281"/>
  <c r="AB81" i="281"/>
  <c r="AB118" i="273"/>
  <c r="AB39" i="273"/>
  <c r="AB41" i="273" s="1"/>
  <c r="AB42" i="273" s="1"/>
  <c r="AB2" i="273"/>
  <c r="AB90" i="273"/>
  <c r="AB91" i="273" s="1"/>
  <c r="AB100" i="273" s="1"/>
  <c r="AC101" i="273" s="1"/>
  <c r="AC59" i="273" s="1"/>
  <c r="AB2" i="280"/>
  <c r="AA46" i="281"/>
  <c r="AA72" i="281"/>
  <c r="O50" i="265"/>
  <c r="Y30" i="281"/>
  <c r="Y36" i="281" s="1"/>
  <c r="Y38" i="281" s="1"/>
  <c r="O36" i="280"/>
  <c r="O49" i="280" s="1"/>
  <c r="O51" i="280" s="1"/>
  <c r="O55" i="280" s="1"/>
  <c r="O56" i="280" s="1"/>
  <c r="N63" i="265"/>
  <c r="N65" i="265" s="1"/>
  <c r="N67" i="265" s="1"/>
  <c r="N80" i="265" s="1"/>
  <c r="W76" i="281"/>
  <c r="W78" i="281" s="1"/>
  <c r="W85" i="281" s="1"/>
  <c r="W86" i="281" s="1"/>
  <c r="X83" i="281" s="1"/>
  <c r="Y112" i="273"/>
  <c r="Z109" i="273"/>
  <c r="AA20" i="275"/>
  <c r="AB17" i="275" s="1"/>
  <c r="AE5" i="281"/>
  <c r="AE5" i="280"/>
  <c r="AC24" i="273"/>
  <c r="AC25" i="273" s="1"/>
  <c r="AC124" i="273"/>
  <c r="AA42" i="273"/>
  <c r="AA4" i="282" s="1"/>
  <c r="AA52" i="273"/>
  <c r="Z12" i="281"/>
  <c r="Z14" i="281" s="1"/>
  <c r="Z28" i="281" s="1"/>
  <c r="Z30" i="281" s="1"/>
  <c r="Z36" i="281" s="1"/>
  <c r="Z38" i="281" s="1"/>
  <c r="AA120" i="273"/>
  <c r="AA12" i="281" s="1"/>
  <c r="AA14" i="281" s="1"/>
  <c r="AA28" i="281" s="1"/>
  <c r="AB2" i="281"/>
  <c r="AB125" i="273"/>
  <c r="AB126" i="273" s="1"/>
  <c r="AB106" i="281" s="1"/>
  <c r="Z4" i="281"/>
  <c r="Z4" i="265"/>
  <c r="Z4" i="280"/>
  <c r="Z4" i="275"/>
  <c r="Z4" i="273"/>
  <c r="AA114" i="273"/>
  <c r="AA21" i="281" s="1"/>
  <c r="AA23" i="281" s="1"/>
  <c r="AA29" i="281" s="1"/>
  <c r="Z3" i="280"/>
  <c r="Z3" i="281"/>
  <c r="AC2" i="265"/>
  <c r="AB4" i="280"/>
  <c r="AB119" i="273"/>
  <c r="AB37" i="281"/>
  <c r="AB22" i="281"/>
  <c r="AB13" i="281"/>
  <c r="AB34" i="280"/>
  <c r="AB23" i="280"/>
  <c r="AC75" i="273"/>
  <c r="AC76" i="273" s="1"/>
  <c r="AC2" i="277"/>
  <c r="AC4" i="277" s="1"/>
  <c r="AF10" i="273"/>
  <c r="AE5" i="273"/>
  <c r="AE13" i="273"/>
  <c r="AE14" i="273" s="1"/>
  <c r="AE5" i="275"/>
  <c r="AE5" i="277"/>
  <c r="AE5" i="265"/>
  <c r="AC2" i="273"/>
  <c r="AD19" i="273"/>
  <c r="AD20" i="273" s="1"/>
  <c r="AD56" i="273"/>
  <c r="AD47" i="273"/>
  <c r="AD48" i="273" s="1"/>
  <c r="AD51" i="273" s="1"/>
  <c r="AD37" i="273"/>
  <c r="AB4" i="265"/>
  <c r="AA66" i="273"/>
  <c r="AA67" i="273" s="1"/>
  <c r="AA3" i="282" s="1"/>
  <c r="AB57" i="273"/>
  <c r="AB79" i="273"/>
  <c r="AC80" i="273" s="1"/>
  <c r="AC58" i="273" s="1"/>
  <c r="AB15" i="275"/>
  <c r="Z3" i="265"/>
  <c r="Z3" i="275"/>
  <c r="Z50" i="273"/>
  <c r="Z3" i="273"/>
  <c r="O27" i="280" l="1"/>
  <c r="O28" i="280" s="1"/>
  <c r="O57" i="280"/>
  <c r="O74" i="265"/>
  <c r="O75" i="265" s="1"/>
  <c r="O81" i="265" s="1"/>
  <c r="P25" i="280"/>
  <c r="O38" i="280"/>
  <c r="AC11" i="280"/>
  <c r="AC13" i="282"/>
  <c r="AC2" i="280"/>
  <c r="AC2" i="282"/>
  <c r="AB4" i="281"/>
  <c r="AB4" i="282"/>
  <c r="AB119" i="281"/>
  <c r="AB11" i="280"/>
  <c r="AB13" i="282"/>
  <c r="AB15" i="282"/>
  <c r="AA59" i="265"/>
  <c r="AA60" i="265" s="1"/>
  <c r="AA13" i="280"/>
  <c r="AA16" i="280" s="1"/>
  <c r="Z73" i="265"/>
  <c r="AB60" i="273"/>
  <c r="AB4" i="273"/>
  <c r="AB4" i="275"/>
  <c r="AC39" i="273"/>
  <c r="AC41" i="273" s="1"/>
  <c r="AC42" i="273" s="1"/>
  <c r="AB52" i="273"/>
  <c r="Q30" i="265"/>
  <c r="AC81" i="281"/>
  <c r="AC119" i="281"/>
  <c r="AB98" i="281"/>
  <c r="AB10" i="265" s="1"/>
  <c r="AB122" i="281"/>
  <c r="AB105" i="281"/>
  <c r="AB110" i="281"/>
  <c r="Q114" i="281"/>
  <c r="Q31" i="265" s="1"/>
  <c r="Q123" i="281"/>
  <c r="Q124" i="281" s="1"/>
  <c r="Y107" i="281"/>
  <c r="Y111" i="281" s="1"/>
  <c r="Z107" i="281"/>
  <c r="Z111" i="281" s="1"/>
  <c r="AC57" i="273"/>
  <c r="AB46" i="281"/>
  <c r="AB72" i="281"/>
  <c r="N83" i="265"/>
  <c r="N82" i="265"/>
  <c r="Y84" i="281"/>
  <c r="Y9" i="265"/>
  <c r="Y11" i="265" s="1"/>
  <c r="Y14" i="265" s="1"/>
  <c r="Y19" i="265" s="1"/>
  <c r="Y22" i="265" s="1"/>
  <c r="Y50" i="281"/>
  <c r="Y71" i="281"/>
  <c r="Y73" i="281" s="1"/>
  <c r="Y77" i="281" s="1"/>
  <c r="Y61" i="281"/>
  <c r="Y45" i="281"/>
  <c r="Y47" i="281" s="1"/>
  <c r="R60" i="281"/>
  <c r="Q64" i="265"/>
  <c r="O37" i="280"/>
  <c r="O39" i="280" s="1"/>
  <c r="X76" i="281"/>
  <c r="X78" i="281" s="1"/>
  <c r="X85" i="281" s="1"/>
  <c r="X86" i="281" s="1"/>
  <c r="Y83" i="281" s="1"/>
  <c r="Z84" i="281"/>
  <c r="Z71" i="281"/>
  <c r="Z73" i="281" s="1"/>
  <c r="Z77" i="281" s="1"/>
  <c r="AA30" i="281"/>
  <c r="AA36" i="281" s="1"/>
  <c r="AA38" i="281" s="1"/>
  <c r="AD24" i="273"/>
  <c r="AD25" i="273" s="1"/>
  <c r="AD2" i="282" s="1"/>
  <c r="AD124" i="273"/>
  <c r="AC15" i="275"/>
  <c r="AC58" i="281"/>
  <c r="AC2" i="281"/>
  <c r="AC125" i="273"/>
  <c r="AC126" i="273" s="1"/>
  <c r="AC106" i="281" s="1"/>
  <c r="AC90" i="273"/>
  <c r="AC91" i="273" s="1"/>
  <c r="AC100" i="273" s="1"/>
  <c r="AD101" i="273" s="1"/>
  <c r="AD59" i="273" s="1"/>
  <c r="AA109" i="273"/>
  <c r="Z112" i="273"/>
  <c r="AB20" i="275"/>
  <c r="AC17" i="275" s="1"/>
  <c r="AC2" i="275"/>
  <c r="AF5" i="281"/>
  <c r="AF5" i="280"/>
  <c r="AC96" i="273"/>
  <c r="AC97" i="273" s="1"/>
  <c r="AC96" i="281" s="1"/>
  <c r="AC97" i="281" s="1"/>
  <c r="AC32" i="273"/>
  <c r="AC33" i="273" s="1"/>
  <c r="AB120" i="273"/>
  <c r="AB12" i="281" s="1"/>
  <c r="AB14" i="281" s="1"/>
  <c r="AB28" i="281" s="1"/>
  <c r="Z9" i="265"/>
  <c r="Z11" i="265" s="1"/>
  <c r="Z14" i="265" s="1"/>
  <c r="Z19" i="265" s="1"/>
  <c r="Z22" i="265" s="1"/>
  <c r="Z61" i="281"/>
  <c r="Z50" i="281"/>
  <c r="Z45" i="281"/>
  <c r="Z47" i="281" s="1"/>
  <c r="AA4" i="281"/>
  <c r="AA4" i="273"/>
  <c r="AA4" i="280"/>
  <c r="AA4" i="265"/>
  <c r="AA4" i="275"/>
  <c r="AB114" i="273"/>
  <c r="AB21" i="281" s="1"/>
  <c r="AB23" i="281" s="1"/>
  <c r="AB29" i="281" s="1"/>
  <c r="AA3" i="280"/>
  <c r="AA3" i="281"/>
  <c r="AC4" i="281"/>
  <c r="AD32" i="273"/>
  <c r="AD33" i="273" s="1"/>
  <c r="AD38" i="273" s="1"/>
  <c r="AC23" i="280"/>
  <c r="AC34" i="280"/>
  <c r="AC79" i="273"/>
  <c r="AD80" i="273" s="1"/>
  <c r="AD58" i="273" s="1"/>
  <c r="AD2" i="275"/>
  <c r="AD2" i="277"/>
  <c r="AD4" i="277" s="1"/>
  <c r="AC52" i="273"/>
  <c r="AE37" i="273"/>
  <c r="AE56" i="273"/>
  <c r="AE19" i="273"/>
  <c r="AE20" i="273" s="1"/>
  <c r="AE47" i="273"/>
  <c r="AE48" i="273" s="1"/>
  <c r="AE51" i="273" s="1"/>
  <c r="AF13" i="273"/>
  <c r="AF14" i="273" s="1"/>
  <c r="AG10" i="273"/>
  <c r="AF5" i="273"/>
  <c r="AF5" i="275"/>
  <c r="AF5" i="265"/>
  <c r="AF5" i="277"/>
  <c r="AD96" i="273"/>
  <c r="AD97" i="273" s="1"/>
  <c r="AD96" i="281" s="1"/>
  <c r="AD97" i="281" s="1"/>
  <c r="AC60" i="273"/>
  <c r="AB66" i="273"/>
  <c r="AB67" i="273" s="1"/>
  <c r="AB3" i="282" s="1"/>
  <c r="AD119" i="273"/>
  <c r="AD118" i="273"/>
  <c r="AA3" i="273"/>
  <c r="AA50" i="273"/>
  <c r="AA3" i="265"/>
  <c r="AA3" i="275"/>
  <c r="AC4" i="265"/>
  <c r="O52" i="265" l="1"/>
  <c r="O53" i="265" s="1"/>
  <c r="O24" i="265"/>
  <c r="O25" i="265" s="1"/>
  <c r="P44" i="280"/>
  <c r="P46" i="280" s="1"/>
  <c r="P54" i="280" s="1"/>
  <c r="AC20" i="275"/>
  <c r="AD17" i="275" s="1"/>
  <c r="AB13" i="280"/>
  <c r="AB16" i="280" s="1"/>
  <c r="AA73" i="265"/>
  <c r="AB18" i="282"/>
  <c r="AC4" i="280"/>
  <c r="AC4" i="282"/>
  <c r="AC4" i="273"/>
  <c r="AC4" i="275"/>
  <c r="AC22" i="281"/>
  <c r="Q33" i="265"/>
  <c r="Q37" i="265" s="1"/>
  <c r="Q42" i="265" s="1"/>
  <c r="Q47" i="265" s="1"/>
  <c r="Q50" i="265" s="1"/>
  <c r="R121" i="281"/>
  <c r="R112" i="281" s="1"/>
  <c r="Q69" i="265"/>
  <c r="AC98" i="281"/>
  <c r="AC10" i="265" s="1"/>
  <c r="AC110" i="281"/>
  <c r="AC122" i="281"/>
  <c r="AC105" i="281"/>
  <c r="AD98" i="281"/>
  <c r="AD10" i="265" s="1"/>
  <c r="AD122" i="281"/>
  <c r="AD105" i="281"/>
  <c r="AD110" i="281"/>
  <c r="Z51" i="281"/>
  <c r="AA107" i="281"/>
  <c r="AA111" i="281" s="1"/>
  <c r="Y51" i="281"/>
  <c r="R52" i="281"/>
  <c r="R53" i="281" s="1"/>
  <c r="R30" i="265" s="1"/>
  <c r="R113" i="281"/>
  <c r="AC46" i="281"/>
  <c r="AC72" i="281"/>
  <c r="P36" i="280"/>
  <c r="O63" i="265"/>
  <c r="O65" i="265" s="1"/>
  <c r="O67" i="265" s="1"/>
  <c r="O80" i="265" s="1"/>
  <c r="R62" i="281"/>
  <c r="R63" i="281" s="1"/>
  <c r="Y26" i="280"/>
  <c r="Y76" i="281"/>
  <c r="Y78" i="281" s="1"/>
  <c r="Y85" i="281" s="1"/>
  <c r="Y86" i="281" s="1"/>
  <c r="Z83" i="281" s="1"/>
  <c r="AA84" i="281"/>
  <c r="AA71" i="281"/>
  <c r="AA73" i="281" s="1"/>
  <c r="AA77" i="281" s="1"/>
  <c r="AG5" i="281"/>
  <c r="AG5" i="280"/>
  <c r="Z26" i="280"/>
  <c r="AC113" i="273"/>
  <c r="AC114" i="273" s="1"/>
  <c r="AC21" i="281" s="1"/>
  <c r="AC119" i="273"/>
  <c r="AC120" i="273" s="1"/>
  <c r="AC12" i="281" s="1"/>
  <c r="AC108" i="273"/>
  <c r="AA112" i="273"/>
  <c r="AB109" i="273"/>
  <c r="AB30" i="281"/>
  <c r="AB36" i="281" s="1"/>
  <c r="AB38" i="281" s="1"/>
  <c r="AD2" i="281"/>
  <c r="AD125" i="273"/>
  <c r="AD126" i="273" s="1"/>
  <c r="AD106" i="281" s="1"/>
  <c r="AE2" i="277"/>
  <c r="AD2" i="265"/>
  <c r="AD2" i="273"/>
  <c r="AE24" i="273"/>
  <c r="AE25" i="273" s="1"/>
  <c r="AE124" i="273"/>
  <c r="AD90" i="273"/>
  <c r="AD91" i="273" s="1"/>
  <c r="AD100" i="273" s="1"/>
  <c r="AE101" i="273" s="1"/>
  <c r="AE59" i="273" s="1"/>
  <c r="AD75" i="273"/>
  <c r="AD76" i="273" s="1"/>
  <c r="AD2" i="280"/>
  <c r="AC13" i="281"/>
  <c r="AC37" i="281"/>
  <c r="AC118" i="273"/>
  <c r="AC38" i="273"/>
  <c r="AD39" i="273" s="1"/>
  <c r="AD41" i="273" s="1"/>
  <c r="AD42" i="273" s="1"/>
  <c r="AA9" i="265"/>
  <c r="AA11" i="265" s="1"/>
  <c r="AA14" i="265" s="1"/>
  <c r="AA19" i="265" s="1"/>
  <c r="AA22" i="265" s="1"/>
  <c r="AA61" i="281"/>
  <c r="AA50" i="281"/>
  <c r="AA45" i="281"/>
  <c r="AA47" i="281" s="1"/>
  <c r="AB3" i="280"/>
  <c r="AB3" i="281"/>
  <c r="AD113" i="273"/>
  <c r="AD114" i="273" s="1"/>
  <c r="AD21" i="281" s="1"/>
  <c r="AD37" i="281"/>
  <c r="AD22" i="281"/>
  <c r="AD23" i="281" s="1"/>
  <c r="AD29" i="281" s="1"/>
  <c r="AD13" i="281"/>
  <c r="AD34" i="280"/>
  <c r="AD23" i="280"/>
  <c r="AD15" i="275"/>
  <c r="AD20" i="275" s="1"/>
  <c r="AE17" i="275" s="1"/>
  <c r="AD57" i="273"/>
  <c r="AD60" i="273" s="1"/>
  <c r="AD108" i="273"/>
  <c r="AF19" i="273"/>
  <c r="AF20" i="273" s="1"/>
  <c r="AF56" i="273"/>
  <c r="AF47" i="273"/>
  <c r="AF48" i="273" s="1"/>
  <c r="AF2" i="277" s="1"/>
  <c r="AF37" i="273"/>
  <c r="AE2" i="265"/>
  <c r="AG5" i="275"/>
  <c r="AG5" i="265"/>
  <c r="AH10" i="273"/>
  <c r="AG5" i="273"/>
  <c r="AG13" i="273"/>
  <c r="AG14" i="273" s="1"/>
  <c r="AG5" i="277"/>
  <c r="AD4" i="275"/>
  <c r="AE4" i="277"/>
  <c r="AB3" i="265"/>
  <c r="AB3" i="275"/>
  <c r="AB3" i="273"/>
  <c r="AB50" i="273"/>
  <c r="AC66" i="273"/>
  <c r="AC67" i="273" s="1"/>
  <c r="AC3" i="282" s="1"/>
  <c r="P49" i="280" l="1"/>
  <c r="P51" i="280" s="1"/>
  <c r="P55" i="280" s="1"/>
  <c r="P56" i="280" s="1"/>
  <c r="AD11" i="280"/>
  <c r="AD13" i="282"/>
  <c r="AC15" i="282"/>
  <c r="AC18" i="282" s="1"/>
  <c r="AB59" i="265"/>
  <c r="AB60" i="265" s="1"/>
  <c r="AC13" i="280"/>
  <c r="AC16" i="280" s="1"/>
  <c r="AB73" i="265"/>
  <c r="AD4" i="280"/>
  <c r="AD4" i="282"/>
  <c r="AE75" i="273"/>
  <c r="AE2" i="282"/>
  <c r="AC23" i="281"/>
  <c r="AC29" i="281" s="1"/>
  <c r="AD4" i="273"/>
  <c r="AE32" i="273"/>
  <c r="AE33" i="273" s="1"/>
  <c r="AE118" i="273" s="1"/>
  <c r="AD52" i="273"/>
  <c r="AE90" i="273"/>
  <c r="AE91" i="273" s="1"/>
  <c r="AE100" i="273" s="1"/>
  <c r="AF101" i="273" s="1"/>
  <c r="AF59" i="273" s="1"/>
  <c r="Q37" i="280"/>
  <c r="AD81" i="281"/>
  <c r="AD119" i="281"/>
  <c r="R114" i="281"/>
  <c r="R31" i="265" s="1"/>
  <c r="R33" i="265" s="1"/>
  <c r="R37" i="265" s="1"/>
  <c r="R42" i="265" s="1"/>
  <c r="R47" i="265" s="1"/>
  <c r="R50" i="265" s="1"/>
  <c r="R123" i="281"/>
  <c r="R124" i="281" s="1"/>
  <c r="AA51" i="281"/>
  <c r="AB107" i="281"/>
  <c r="AB111" i="281" s="1"/>
  <c r="AE76" i="273"/>
  <c r="AD4" i="281"/>
  <c r="AD46" i="281"/>
  <c r="AD72" i="281"/>
  <c r="O83" i="265"/>
  <c r="O82" i="265"/>
  <c r="S60" i="281"/>
  <c r="R64" i="265"/>
  <c r="Z76" i="281"/>
  <c r="Z78" i="281" s="1"/>
  <c r="Z85" i="281" s="1"/>
  <c r="Z86" i="281" s="1"/>
  <c r="AA83" i="281" s="1"/>
  <c r="AB84" i="281"/>
  <c r="AB71" i="281"/>
  <c r="AB73" i="281" s="1"/>
  <c r="AB77" i="281" s="1"/>
  <c r="AH5" i="281"/>
  <c r="AH5" i="280"/>
  <c r="AF24" i="273"/>
  <c r="AF25" i="273" s="1"/>
  <c r="AF2" i="282" s="1"/>
  <c r="AF124" i="273"/>
  <c r="AA26" i="280"/>
  <c r="AE2" i="281"/>
  <c r="AE125" i="273"/>
  <c r="AE126" i="273" s="1"/>
  <c r="AE106" i="281" s="1"/>
  <c r="AB9" i="265"/>
  <c r="AB11" i="265" s="1"/>
  <c r="AB14" i="265" s="1"/>
  <c r="AB19" i="265" s="1"/>
  <c r="AB22" i="265" s="1"/>
  <c r="AB61" i="281"/>
  <c r="AB50" i="281"/>
  <c r="AB45" i="281"/>
  <c r="AB47" i="281" s="1"/>
  <c r="AD4" i="265"/>
  <c r="AE79" i="273"/>
  <c r="AF80" i="273" s="1"/>
  <c r="AF58" i="273" s="1"/>
  <c r="AE39" i="273"/>
  <c r="AE41" i="273" s="1"/>
  <c r="AE52" i="273" s="1"/>
  <c r="AE96" i="273"/>
  <c r="AE97" i="273" s="1"/>
  <c r="AE37" i="281" s="1"/>
  <c r="AE2" i="273"/>
  <c r="AE2" i="280"/>
  <c r="AE2" i="275"/>
  <c r="AC14" i="281"/>
  <c r="AC28" i="281" s="1"/>
  <c r="AD79" i="273"/>
  <c r="AE80" i="273" s="1"/>
  <c r="AE58" i="273" s="1"/>
  <c r="AD58" i="281"/>
  <c r="AB112" i="273"/>
  <c r="AC109" i="273"/>
  <c r="AC112" i="273" s="1"/>
  <c r="AD120" i="273"/>
  <c r="AD12" i="281" s="1"/>
  <c r="AD14" i="281" s="1"/>
  <c r="AD28" i="281" s="1"/>
  <c r="AD30" i="281" s="1"/>
  <c r="AD36" i="281" s="1"/>
  <c r="AD38" i="281" s="1"/>
  <c r="AE113" i="273"/>
  <c r="AE114" i="273" s="1"/>
  <c r="AE21" i="281" s="1"/>
  <c r="AE22" i="281"/>
  <c r="AC3" i="280"/>
  <c r="AC3" i="281"/>
  <c r="AE42" i="273"/>
  <c r="AF32" i="273"/>
  <c r="AF33" i="273" s="1"/>
  <c r="AF118" i="273" s="1"/>
  <c r="AF2" i="280"/>
  <c r="AE34" i="280"/>
  <c r="AE23" i="280"/>
  <c r="AF75" i="273"/>
  <c r="AF76" i="273" s="1"/>
  <c r="AF90" i="273"/>
  <c r="AF91" i="273" s="1"/>
  <c r="AF100" i="273" s="1"/>
  <c r="AG101" i="273" s="1"/>
  <c r="AG59" i="273" s="1"/>
  <c r="AE38" i="273"/>
  <c r="AF39" i="273" s="1"/>
  <c r="AF41" i="273" s="1"/>
  <c r="AG19" i="273"/>
  <c r="AG20" i="273" s="1"/>
  <c r="AG47" i="273"/>
  <c r="AG48" i="273" s="1"/>
  <c r="AG2" i="277" s="1"/>
  <c r="AG56" i="273"/>
  <c r="AG37" i="273"/>
  <c r="AH13" i="273"/>
  <c r="AH14" i="273" s="1"/>
  <c r="AI10" i="273"/>
  <c r="AH5" i="273"/>
  <c r="AH5" i="265"/>
  <c r="AH5" i="277"/>
  <c r="AH5" i="275"/>
  <c r="AF51" i="273"/>
  <c r="AF2" i="275"/>
  <c r="AF96" i="273"/>
  <c r="AF97" i="273" s="1"/>
  <c r="AF96" i="281" s="1"/>
  <c r="AF97" i="281" s="1"/>
  <c r="AF2" i="265"/>
  <c r="AD66" i="273"/>
  <c r="AD67" i="273" s="1"/>
  <c r="AD3" i="282" s="1"/>
  <c r="AC50" i="273"/>
  <c r="AC3" i="265"/>
  <c r="AC3" i="275"/>
  <c r="AC3" i="273"/>
  <c r="AF4" i="277"/>
  <c r="P27" i="280" l="1"/>
  <c r="P28" i="280" s="1"/>
  <c r="P74" i="265" s="1"/>
  <c r="P75" i="265" s="1"/>
  <c r="P81" i="265" s="1"/>
  <c r="P57" i="280"/>
  <c r="Q25" i="280"/>
  <c r="P38" i="280"/>
  <c r="P39" i="280" s="1"/>
  <c r="AE4" i="273"/>
  <c r="AE4" i="282"/>
  <c r="AE81" i="281"/>
  <c r="AE13" i="282"/>
  <c r="AE11" i="280"/>
  <c r="AF119" i="281"/>
  <c r="AF11" i="280"/>
  <c r="AF13" i="282"/>
  <c r="AD13" i="280"/>
  <c r="AD16" i="280" s="1"/>
  <c r="AC73" i="265"/>
  <c r="AD15" i="282"/>
  <c r="AD18" i="282" s="1"/>
  <c r="AC59" i="265"/>
  <c r="AC60" i="265" s="1"/>
  <c r="AC30" i="281"/>
  <c r="AC36" i="281" s="1"/>
  <c r="AC38" i="281" s="1"/>
  <c r="AC84" i="281" s="1"/>
  <c r="AE4" i="275"/>
  <c r="AE108" i="273"/>
  <c r="AE13" i="281"/>
  <c r="R37" i="280"/>
  <c r="S121" i="281"/>
  <c r="S112" i="281" s="1"/>
  <c r="S113" i="281" s="1"/>
  <c r="R69" i="265"/>
  <c r="AE57" i="273"/>
  <c r="AE60" i="273" s="1"/>
  <c r="AE66" i="273" s="1"/>
  <c r="AE67" i="273" s="1"/>
  <c r="AE3" i="282" s="1"/>
  <c r="AE119" i="281"/>
  <c r="AF98" i="281"/>
  <c r="AF10" i="265" s="1"/>
  <c r="AF122" i="281"/>
  <c r="AF105" i="281"/>
  <c r="AF110" i="281"/>
  <c r="AD107" i="281"/>
  <c r="AD111" i="281" s="1"/>
  <c r="AC107" i="281"/>
  <c r="AC111" i="281" s="1"/>
  <c r="AB51" i="281"/>
  <c r="S52" i="281"/>
  <c r="S53" i="281" s="1"/>
  <c r="S62" i="281" s="1"/>
  <c r="S63" i="281" s="1"/>
  <c r="AE119" i="273"/>
  <c r="AE120" i="273" s="1"/>
  <c r="AE12" i="281" s="1"/>
  <c r="AE14" i="281" s="1"/>
  <c r="AE28" i="281" s="1"/>
  <c r="AE96" i="281"/>
  <c r="AE97" i="281" s="1"/>
  <c r="AE15" i="275"/>
  <c r="AE20" i="275" s="1"/>
  <c r="AF17" i="275" s="1"/>
  <c r="AE58" i="281"/>
  <c r="AG51" i="273"/>
  <c r="AF58" i="281"/>
  <c r="AF81" i="281"/>
  <c r="AE46" i="281"/>
  <c r="AE72" i="281"/>
  <c r="S30" i="265"/>
  <c r="AA76" i="281"/>
  <c r="AA78" i="281" s="1"/>
  <c r="AA85" i="281" s="1"/>
  <c r="AA86" i="281" s="1"/>
  <c r="AB83" i="281" s="1"/>
  <c r="AD84" i="281"/>
  <c r="AD71" i="281"/>
  <c r="AD73" i="281" s="1"/>
  <c r="AD77" i="281" s="1"/>
  <c r="AC71" i="281"/>
  <c r="AC73" i="281" s="1"/>
  <c r="AC77" i="281" s="1"/>
  <c r="AD9" i="265"/>
  <c r="AD11" i="265" s="1"/>
  <c r="AD14" i="265" s="1"/>
  <c r="AD19" i="265" s="1"/>
  <c r="AD22" i="265" s="1"/>
  <c r="AD61" i="281"/>
  <c r="AD50" i="281"/>
  <c r="AD45" i="281"/>
  <c r="AD47" i="281" s="1"/>
  <c r="AI5" i="281"/>
  <c r="AI5" i="280"/>
  <c r="AB26" i="280"/>
  <c r="AG24" i="273"/>
  <c r="AG25" i="273" s="1"/>
  <c r="AG2" i="280" s="1"/>
  <c r="AG124" i="273"/>
  <c r="AC61" i="281"/>
  <c r="AC45" i="281"/>
  <c r="AC47" i="281" s="1"/>
  <c r="AD109" i="273"/>
  <c r="AF2" i="281"/>
  <c r="AF125" i="273"/>
  <c r="AF126" i="273" s="1"/>
  <c r="AF106" i="281" s="1"/>
  <c r="AF2" i="273"/>
  <c r="AD3" i="280"/>
  <c r="AD3" i="281"/>
  <c r="AE4" i="280"/>
  <c r="AE4" i="281"/>
  <c r="AE23" i="281"/>
  <c r="AE29" i="281" s="1"/>
  <c r="AE4" i="265"/>
  <c r="AF38" i="273"/>
  <c r="AG39" i="273" s="1"/>
  <c r="AG41" i="273" s="1"/>
  <c r="AF108" i="273"/>
  <c r="AF37" i="281"/>
  <c r="AF22" i="281"/>
  <c r="AF13" i="281"/>
  <c r="AF34" i="280"/>
  <c r="AF23" i="280"/>
  <c r="AF42" i="273"/>
  <c r="AF4" i="282" s="1"/>
  <c r="AF52" i="273"/>
  <c r="AF119" i="273"/>
  <c r="AF113" i="273"/>
  <c r="AF114" i="273" s="1"/>
  <c r="AF21" i="281" s="1"/>
  <c r="AH19" i="273"/>
  <c r="AH20" i="273" s="1"/>
  <c r="AH56" i="273"/>
  <c r="AH37" i="273"/>
  <c r="AH47" i="273"/>
  <c r="AH48" i="273" s="1"/>
  <c r="AH51" i="273" s="1"/>
  <c r="AI5" i="275"/>
  <c r="AI5" i="265"/>
  <c r="AI13" i="273"/>
  <c r="AI14" i="273" s="1"/>
  <c r="AI5" i="277"/>
  <c r="AJ10" i="273"/>
  <c r="AI5" i="273"/>
  <c r="AF4" i="265"/>
  <c r="AG4" i="277"/>
  <c r="AD3" i="275"/>
  <c r="AD3" i="273"/>
  <c r="AD3" i="265"/>
  <c r="AD50" i="273"/>
  <c r="AF57" i="273"/>
  <c r="AF79" i="273"/>
  <c r="AG80" i="273" s="1"/>
  <c r="AG58" i="273" s="1"/>
  <c r="AF15" i="275"/>
  <c r="P52" i="265" l="1"/>
  <c r="P53" i="265" s="1"/>
  <c r="P24" i="265"/>
  <c r="P25" i="265" s="1"/>
  <c r="Q44" i="280"/>
  <c r="Q46" i="280" s="1"/>
  <c r="Q54" i="280" s="1"/>
  <c r="Q36" i="280"/>
  <c r="P63" i="265"/>
  <c r="P65" i="265" s="1"/>
  <c r="P67" i="265" s="1"/>
  <c r="P80" i="265" s="1"/>
  <c r="AF4" i="275"/>
  <c r="AG75" i="273"/>
  <c r="AG76" i="273" s="1"/>
  <c r="AG2" i="282"/>
  <c r="AE15" i="282"/>
  <c r="AE18" i="282" s="1"/>
  <c r="AD59" i="265"/>
  <c r="AD60" i="265" s="1"/>
  <c r="AE13" i="280"/>
  <c r="AE16" i="280" s="1"/>
  <c r="AD73" i="265"/>
  <c r="AC50" i="281"/>
  <c r="AC9" i="265"/>
  <c r="AC11" i="265" s="1"/>
  <c r="AC14" i="265" s="1"/>
  <c r="AC19" i="265" s="1"/>
  <c r="AC22" i="265" s="1"/>
  <c r="AF120" i="273"/>
  <c r="AF12" i="281" s="1"/>
  <c r="AF14" i="281" s="1"/>
  <c r="AF28" i="281" s="1"/>
  <c r="AF20" i="275"/>
  <c r="AG17" i="275" s="1"/>
  <c r="AF60" i="273"/>
  <c r="AF66" i="273" s="1"/>
  <c r="AF67" i="273" s="1"/>
  <c r="AF3" i="282" s="1"/>
  <c r="AG2" i="265"/>
  <c r="AG96" i="273"/>
  <c r="AG97" i="273" s="1"/>
  <c r="AG119" i="273" s="1"/>
  <c r="AG120" i="273" s="1"/>
  <c r="AG12" i="281" s="1"/>
  <c r="AE98" i="281"/>
  <c r="AE10" i="265" s="1"/>
  <c r="AE110" i="281"/>
  <c r="AE122" i="281"/>
  <c r="AE105" i="281"/>
  <c r="S114" i="281"/>
  <c r="S31" i="265" s="1"/>
  <c r="S33" i="265" s="1"/>
  <c r="S37" i="265" s="1"/>
  <c r="S42" i="265" s="1"/>
  <c r="S47" i="265" s="1"/>
  <c r="S50" i="265" s="1"/>
  <c r="S123" i="281"/>
  <c r="S124" i="281" s="1"/>
  <c r="AC51" i="281"/>
  <c r="AD51" i="281"/>
  <c r="AG58" i="281"/>
  <c r="AG81" i="281"/>
  <c r="AF46" i="281"/>
  <c r="AF72" i="281"/>
  <c r="T60" i="281"/>
  <c r="S64" i="265"/>
  <c r="AB76" i="281"/>
  <c r="AB78" i="281" s="1"/>
  <c r="AB85" i="281" s="1"/>
  <c r="AB86" i="281" s="1"/>
  <c r="AC83" i="281" s="1"/>
  <c r="AE30" i="281"/>
  <c r="AE36" i="281" s="1"/>
  <c r="AE38" i="281" s="1"/>
  <c r="AG42" i="273"/>
  <c r="AG4" i="282" s="1"/>
  <c r="AG52" i="273"/>
  <c r="AE109" i="273"/>
  <c r="AD112" i="273"/>
  <c r="AC26" i="280"/>
  <c r="AG2" i="281"/>
  <c r="AG125" i="273"/>
  <c r="AG126" i="273" s="1"/>
  <c r="AG106" i="281" s="1"/>
  <c r="AG2" i="273"/>
  <c r="AJ5" i="281"/>
  <c r="AJ5" i="280"/>
  <c r="AG2" i="275"/>
  <c r="AH24" i="273"/>
  <c r="AH25" i="273" s="1"/>
  <c r="AH2" i="282" s="1"/>
  <c r="AH124" i="273"/>
  <c r="AG90" i="273"/>
  <c r="AG91" i="273" s="1"/>
  <c r="AG100" i="273" s="1"/>
  <c r="AH101" i="273" s="1"/>
  <c r="AH59" i="273" s="1"/>
  <c r="AG32" i="273"/>
  <c r="AG33" i="273" s="1"/>
  <c r="AD26" i="280"/>
  <c r="AG4" i="280"/>
  <c r="AG4" i="281"/>
  <c r="AF4" i="280"/>
  <c r="AF4" i="281"/>
  <c r="AE3" i="280"/>
  <c r="AE3" i="281"/>
  <c r="AF4" i="273"/>
  <c r="AH2" i="273"/>
  <c r="AG113" i="273"/>
  <c r="AG114" i="273" s="1"/>
  <c r="AG21" i="281" s="1"/>
  <c r="AG22" i="281"/>
  <c r="AF23" i="281"/>
  <c r="AF29" i="281" s="1"/>
  <c r="AG57" i="273"/>
  <c r="AG23" i="280"/>
  <c r="AG34" i="280"/>
  <c r="AH2" i="277"/>
  <c r="AH4" i="277" s="1"/>
  <c r="AG108" i="273"/>
  <c r="AG79" i="273"/>
  <c r="AH80" i="273" s="1"/>
  <c r="AH58" i="273" s="1"/>
  <c r="AH2" i="280"/>
  <c r="AG15" i="275"/>
  <c r="AG20" i="275" s="1"/>
  <c r="AH17" i="275" s="1"/>
  <c r="AH2" i="275"/>
  <c r="AH90" i="273"/>
  <c r="AH91" i="273" s="1"/>
  <c r="AH100" i="273" s="1"/>
  <c r="AI101" i="273" s="1"/>
  <c r="AI59" i="273" s="1"/>
  <c r="AJ13" i="273"/>
  <c r="AJ14" i="273" s="1"/>
  <c r="AK10" i="273"/>
  <c r="AJ5" i="265"/>
  <c r="AJ5" i="273"/>
  <c r="AJ5" i="277"/>
  <c r="AJ5" i="275"/>
  <c r="AI19" i="273"/>
  <c r="AI20" i="273" s="1"/>
  <c r="AI47" i="273"/>
  <c r="AI48" i="273" s="1"/>
  <c r="AI51" i="273" s="1"/>
  <c r="AI37" i="273"/>
  <c r="AI56" i="273"/>
  <c r="AE3" i="273"/>
  <c r="AE3" i="265"/>
  <c r="AE3" i="275"/>
  <c r="AE50" i="273"/>
  <c r="AG4" i="273"/>
  <c r="AG4" i="265"/>
  <c r="AG4" i="275"/>
  <c r="AG60" i="273"/>
  <c r="Q49" i="280" l="1"/>
  <c r="Q51" i="280" s="1"/>
  <c r="Q55" i="280" s="1"/>
  <c r="Q56" i="280" s="1"/>
  <c r="Q57" i="280" s="1"/>
  <c r="P82" i="265"/>
  <c r="P83" i="265"/>
  <c r="AG96" i="281"/>
  <c r="AG97" i="281" s="1"/>
  <c r="AF13" i="280"/>
  <c r="AF16" i="280" s="1"/>
  <c r="AE73" i="265"/>
  <c r="AF15" i="282"/>
  <c r="AF18" i="282" s="1"/>
  <c r="AE59" i="265"/>
  <c r="AE60" i="265" s="1"/>
  <c r="AG119" i="281"/>
  <c r="AG11" i="280"/>
  <c r="AG13" i="282"/>
  <c r="AG13" i="281"/>
  <c r="AG14" i="281" s="1"/>
  <c r="AG28" i="281" s="1"/>
  <c r="AG37" i="281"/>
  <c r="S37" i="280"/>
  <c r="T121" i="281"/>
  <c r="T112" i="281" s="1"/>
  <c r="S69" i="265"/>
  <c r="T113" i="281"/>
  <c r="AG98" i="281"/>
  <c r="AG10" i="265" s="1"/>
  <c r="AG110" i="281"/>
  <c r="AG122" i="281"/>
  <c r="AG105" i="281"/>
  <c r="AE61" i="281"/>
  <c r="AE107" i="281"/>
  <c r="AE111" i="281" s="1"/>
  <c r="AG46" i="281"/>
  <c r="AG72" i="281"/>
  <c r="AE45" i="281"/>
  <c r="AE47" i="281" s="1"/>
  <c r="T52" i="281"/>
  <c r="T53" i="281" s="1"/>
  <c r="AC76" i="281"/>
  <c r="AC78" i="281" s="1"/>
  <c r="AC85" i="281" s="1"/>
  <c r="AC86" i="281" s="1"/>
  <c r="AD83" i="281" s="1"/>
  <c r="AE84" i="281"/>
  <c r="AE71" i="281"/>
  <c r="AE73" i="281" s="1"/>
  <c r="AE77" i="281" s="1"/>
  <c r="AE50" i="281"/>
  <c r="AE9" i="265"/>
  <c r="AE11" i="265" s="1"/>
  <c r="AE14" i="265" s="1"/>
  <c r="AE19" i="265" s="1"/>
  <c r="AE22" i="265" s="1"/>
  <c r="AK5" i="281"/>
  <c r="AK5" i="280"/>
  <c r="AH2" i="281"/>
  <c r="AH125" i="273"/>
  <c r="AH126" i="273" s="1"/>
  <c r="AH106" i="281" s="1"/>
  <c r="AF109" i="273"/>
  <c r="AE112" i="273"/>
  <c r="AI24" i="273"/>
  <c r="AI25" i="273" s="1"/>
  <c r="AI2" i="282" s="1"/>
  <c r="AI124" i="273"/>
  <c r="AH96" i="273"/>
  <c r="AH97" i="273" s="1"/>
  <c r="AH37" i="281" s="1"/>
  <c r="AH32" i="273"/>
  <c r="AH33" i="273" s="1"/>
  <c r="AH2" i="265"/>
  <c r="AH75" i="273"/>
  <c r="AH76" i="273" s="1"/>
  <c r="AH23" i="280" s="1"/>
  <c r="AG118" i="273"/>
  <c r="AG38" i="273"/>
  <c r="AH39" i="273" s="1"/>
  <c r="AH41" i="273" s="1"/>
  <c r="AF3" i="280"/>
  <c r="AF3" i="281"/>
  <c r="AF30" i="281"/>
  <c r="AF36" i="281" s="1"/>
  <c r="AF38" i="281" s="1"/>
  <c r="AG23" i="281"/>
  <c r="AG29" i="281" s="1"/>
  <c r="AG30" i="281" s="1"/>
  <c r="AG36" i="281" s="1"/>
  <c r="AG38" i="281" s="1"/>
  <c r="AI90" i="273"/>
  <c r="AI91" i="273" s="1"/>
  <c r="AI100" i="273" s="1"/>
  <c r="AJ101" i="273" s="1"/>
  <c r="AJ59" i="273" s="1"/>
  <c r="AI2" i="280"/>
  <c r="AI2" i="265"/>
  <c r="AI75" i="273"/>
  <c r="AI2" i="277"/>
  <c r="AI4" i="277" s="1"/>
  <c r="AJ19" i="273"/>
  <c r="AJ20" i="273" s="1"/>
  <c r="AJ56" i="273"/>
  <c r="AJ47" i="273"/>
  <c r="AJ48" i="273" s="1"/>
  <c r="AJ37" i="273"/>
  <c r="AI2" i="275"/>
  <c r="AI96" i="273"/>
  <c r="AI97" i="273" s="1"/>
  <c r="AI96" i="281" s="1"/>
  <c r="AI97" i="281" s="1"/>
  <c r="AI2" i="273"/>
  <c r="AK5" i="265"/>
  <c r="AK5" i="275"/>
  <c r="AL10" i="273"/>
  <c r="AK5" i="277"/>
  <c r="AK5" i="273"/>
  <c r="AK13" i="273"/>
  <c r="AK14" i="273" s="1"/>
  <c r="AF3" i="265"/>
  <c r="AF3" i="275"/>
  <c r="AF50" i="273"/>
  <c r="AF3" i="273"/>
  <c r="AG66" i="273"/>
  <c r="AG67" i="273" s="1"/>
  <c r="AG3" i="282" s="1"/>
  <c r="AJ51" i="273"/>
  <c r="Q52" i="265" l="1"/>
  <c r="Q53" i="265" s="1"/>
  <c r="Q24" i="265"/>
  <c r="Q25" i="265" s="1"/>
  <c r="Q38" i="280"/>
  <c r="Q39" i="280" s="1"/>
  <c r="Q27" i="280"/>
  <c r="Q28" i="280" s="1"/>
  <c r="R36" i="280"/>
  <c r="Q63" i="265"/>
  <c r="Q65" i="265" s="1"/>
  <c r="Q67" i="265" s="1"/>
  <c r="Q80" i="265" s="1"/>
  <c r="AG15" i="282"/>
  <c r="AG18" i="282" s="1"/>
  <c r="AF59" i="265"/>
  <c r="AF60" i="265" s="1"/>
  <c r="AG13" i="280"/>
  <c r="AG16" i="280" s="1"/>
  <c r="AF73" i="265"/>
  <c r="AH11" i="280"/>
  <c r="AH13" i="282"/>
  <c r="AH113" i="273"/>
  <c r="AH114" i="273" s="1"/>
  <c r="AH21" i="281" s="1"/>
  <c r="AH23" i="281" s="1"/>
  <c r="AH29" i="281" s="1"/>
  <c r="AH22" i="281"/>
  <c r="AH119" i="273"/>
  <c r="AH120" i="273" s="1"/>
  <c r="AH12" i="281" s="1"/>
  <c r="AH13" i="281"/>
  <c r="AH15" i="275"/>
  <c r="AH20" i="275" s="1"/>
  <c r="AI17" i="275" s="1"/>
  <c r="AH119" i="281"/>
  <c r="AI98" i="281"/>
  <c r="AI10" i="265" s="1"/>
  <c r="AI110" i="281"/>
  <c r="AI122" i="281"/>
  <c r="AI105" i="281"/>
  <c r="T114" i="281"/>
  <c r="T31" i="265" s="1"/>
  <c r="T123" i="281"/>
  <c r="T124" i="281" s="1"/>
  <c r="AF107" i="281"/>
  <c r="AF111" i="281" s="1"/>
  <c r="AG107" i="281"/>
  <c r="AG111" i="281" s="1"/>
  <c r="AE51" i="281"/>
  <c r="AH108" i="273"/>
  <c r="AH96" i="281"/>
  <c r="AH97" i="281" s="1"/>
  <c r="AH58" i="281"/>
  <c r="AH81" i="281"/>
  <c r="AH46" i="281"/>
  <c r="AH72" i="281"/>
  <c r="T62" i="281"/>
  <c r="T63" i="281" s="1"/>
  <c r="T30" i="265"/>
  <c r="AD76" i="281"/>
  <c r="AD78" i="281" s="1"/>
  <c r="AD85" i="281" s="1"/>
  <c r="AD86" i="281" s="1"/>
  <c r="AE83" i="281" s="1"/>
  <c r="AF71" i="281"/>
  <c r="AF73" i="281" s="1"/>
  <c r="AF77" i="281" s="1"/>
  <c r="AF84" i="281"/>
  <c r="AG84" i="281"/>
  <c r="AG71" i="281"/>
  <c r="AG73" i="281" s="1"/>
  <c r="AG77" i="281" s="1"/>
  <c r="AE26" i="280"/>
  <c r="AL5" i="281"/>
  <c r="AL5" i="280"/>
  <c r="AG9" i="265"/>
  <c r="AG11" i="265" s="1"/>
  <c r="AG14" i="265" s="1"/>
  <c r="AG19" i="265" s="1"/>
  <c r="AG22" i="265" s="1"/>
  <c r="AG26" i="280" s="1"/>
  <c r="AG61" i="281"/>
  <c r="AG50" i="281"/>
  <c r="AG45" i="281"/>
  <c r="AG47" i="281" s="1"/>
  <c r="AH52" i="273"/>
  <c r="AH42" i="273"/>
  <c r="AH4" i="282" s="1"/>
  <c r="AH38" i="273"/>
  <c r="AI39" i="273" s="1"/>
  <c r="AI41" i="273" s="1"/>
  <c r="AH118" i="273"/>
  <c r="AJ24" i="273"/>
  <c r="AJ25" i="273" s="1"/>
  <c r="AJ75" i="273" s="1"/>
  <c r="AJ76" i="273" s="1"/>
  <c r="AJ124" i="273"/>
  <c r="AI76" i="273"/>
  <c r="AH79" i="273"/>
  <c r="AI80" i="273" s="1"/>
  <c r="AI58" i="273" s="1"/>
  <c r="AH34" i="280"/>
  <c r="AF9" i="265"/>
  <c r="AF11" i="265" s="1"/>
  <c r="AF14" i="265" s="1"/>
  <c r="AF19" i="265" s="1"/>
  <c r="AF22" i="265" s="1"/>
  <c r="AF26" i="280" s="1"/>
  <c r="AF61" i="281"/>
  <c r="AF50" i="281"/>
  <c r="AF45" i="281"/>
  <c r="AF47" i="281" s="1"/>
  <c r="AH57" i="273"/>
  <c r="AH60" i="273" s="1"/>
  <c r="AI2" i="281"/>
  <c r="AI125" i="273"/>
  <c r="AI126" i="273" s="1"/>
  <c r="AI106" i="281" s="1"/>
  <c r="AI32" i="273"/>
  <c r="AI33" i="273" s="1"/>
  <c r="AG109" i="273"/>
  <c r="AF112" i="273"/>
  <c r="AG3" i="280"/>
  <c r="AG3" i="281"/>
  <c r="AH14" i="281"/>
  <c r="AH28" i="281" s="1"/>
  <c r="AI119" i="273"/>
  <c r="AI37" i="281"/>
  <c r="AI22" i="281"/>
  <c r="AI13" i="281"/>
  <c r="AI113" i="273"/>
  <c r="AI114" i="273" s="1"/>
  <c r="AI21" i="281" s="1"/>
  <c r="AI108" i="273"/>
  <c r="AJ2" i="277"/>
  <c r="AJ4" i="277" s="1"/>
  <c r="AK37" i="273"/>
  <c r="AK47" i="273"/>
  <c r="AK48" i="273" s="1"/>
  <c r="AK51" i="273" s="1"/>
  <c r="AK56" i="273"/>
  <c r="AK19" i="273"/>
  <c r="AK20" i="273" s="1"/>
  <c r="AL13" i="273"/>
  <c r="AL14" i="273" s="1"/>
  <c r="AM10" i="273"/>
  <c r="AL5" i="273"/>
  <c r="AL5" i="265"/>
  <c r="AL5" i="277"/>
  <c r="AL5" i="275"/>
  <c r="AK2" i="277"/>
  <c r="AH66" i="273"/>
  <c r="AH67" i="273" s="1"/>
  <c r="AH3" i="282" s="1"/>
  <c r="AG50" i="273"/>
  <c r="AG3" i="273"/>
  <c r="AG3" i="265"/>
  <c r="AG3" i="275"/>
  <c r="Q74" i="265" l="1"/>
  <c r="Q75" i="265" s="1"/>
  <c r="Q81" i="265" s="1"/>
  <c r="Q82" i="265" s="1"/>
  <c r="R25" i="280"/>
  <c r="Q83" i="265"/>
  <c r="R49" i="280"/>
  <c r="R51" i="280" s="1"/>
  <c r="R55" i="280" s="1"/>
  <c r="AJ119" i="281"/>
  <c r="AJ11" i="280"/>
  <c r="AJ13" i="282"/>
  <c r="AI34" i="280"/>
  <c r="AI13" i="282"/>
  <c r="AI11" i="280"/>
  <c r="AJ2" i="275"/>
  <c r="AJ2" i="282"/>
  <c r="AH13" i="280"/>
  <c r="AH16" i="280" s="1"/>
  <c r="AG73" i="265"/>
  <c r="AH15" i="282"/>
  <c r="AH18" i="282" s="1"/>
  <c r="AG59" i="265"/>
  <c r="AG60" i="265" s="1"/>
  <c r="T33" i="265"/>
  <c r="T37" i="265" s="1"/>
  <c r="T42" i="265" s="1"/>
  <c r="T47" i="265" s="1"/>
  <c r="T50" i="265" s="1"/>
  <c r="AJ90" i="273"/>
  <c r="AJ91" i="273" s="1"/>
  <c r="AJ100" i="273" s="1"/>
  <c r="AK101" i="273" s="1"/>
  <c r="AK59" i="273" s="1"/>
  <c r="AI81" i="281"/>
  <c r="AI119" i="281"/>
  <c r="U121" i="281"/>
  <c r="U112" i="281" s="1"/>
  <c r="T69" i="265"/>
  <c r="AH98" i="281"/>
  <c r="AH10" i="265" s="1"/>
  <c r="AH122" i="281"/>
  <c r="AH105" i="281"/>
  <c r="AH110" i="281"/>
  <c r="AF51" i="281"/>
  <c r="AG51" i="281"/>
  <c r="AJ58" i="281"/>
  <c r="AJ81" i="281"/>
  <c r="AI120" i="273"/>
  <c r="AI12" i="281" s="1"/>
  <c r="AI46" i="281"/>
  <c r="AI72" i="281"/>
  <c r="T37" i="280"/>
  <c r="U60" i="281"/>
  <c r="T64" i="265"/>
  <c r="AE76" i="281"/>
  <c r="AE78" i="281" s="1"/>
  <c r="AE85" i="281" s="1"/>
  <c r="AE86" i="281" s="1"/>
  <c r="AF83" i="281" s="1"/>
  <c r="AM5" i="281"/>
  <c r="AM5" i="280"/>
  <c r="AK24" i="273"/>
  <c r="AK25" i="273" s="1"/>
  <c r="AK2" i="282" s="1"/>
  <c r="AK124" i="273"/>
  <c r="AI118" i="273"/>
  <c r="AI38" i="273"/>
  <c r="AJ39" i="273" s="1"/>
  <c r="AJ41" i="273" s="1"/>
  <c r="AI58" i="281"/>
  <c r="AI79" i="273"/>
  <c r="AJ80" i="273" s="1"/>
  <c r="AJ58" i="273" s="1"/>
  <c r="AI57" i="273"/>
  <c r="AI60" i="273" s="1"/>
  <c r="AI15" i="275"/>
  <c r="AI20" i="275" s="1"/>
  <c r="AJ17" i="275" s="1"/>
  <c r="AJ2" i="281"/>
  <c r="AJ125" i="273"/>
  <c r="AJ126" i="273" s="1"/>
  <c r="AJ106" i="281" s="1"/>
  <c r="AJ2" i="265"/>
  <c r="AJ2" i="273"/>
  <c r="AI52" i="273"/>
  <c r="AI42" i="273"/>
  <c r="AI4" i="282" s="1"/>
  <c r="AH4" i="280"/>
  <c r="AH4" i="275"/>
  <c r="AH4" i="281"/>
  <c r="AH4" i="265"/>
  <c r="AH4" i="273"/>
  <c r="AJ79" i="273"/>
  <c r="AK80" i="273" s="1"/>
  <c r="AK58" i="273" s="1"/>
  <c r="AJ96" i="273"/>
  <c r="AJ97" i="273" s="1"/>
  <c r="AJ32" i="273"/>
  <c r="AJ33" i="273" s="1"/>
  <c r="AI23" i="280"/>
  <c r="AJ2" i="280"/>
  <c r="AI14" i="281"/>
  <c r="AI28" i="281" s="1"/>
  <c r="AH109" i="273"/>
  <c r="AG112" i="273"/>
  <c r="AH30" i="281"/>
  <c r="AH36" i="281" s="1"/>
  <c r="AH38" i="281" s="1"/>
  <c r="AJ113" i="273"/>
  <c r="AJ114" i="273" s="1"/>
  <c r="AJ21" i="281" s="1"/>
  <c r="AH3" i="280"/>
  <c r="AH3" i="281"/>
  <c r="AI23" i="281"/>
  <c r="AI29" i="281" s="1"/>
  <c r="AJ37" i="281"/>
  <c r="AJ13" i="281"/>
  <c r="AK32" i="273"/>
  <c r="AK33" i="273" s="1"/>
  <c r="AK38" i="273" s="1"/>
  <c r="AK2" i="280"/>
  <c r="AJ34" i="280"/>
  <c r="AJ23" i="280"/>
  <c r="AK90" i="273"/>
  <c r="AK91" i="273" s="1"/>
  <c r="AK100" i="273" s="1"/>
  <c r="AL101" i="273" s="1"/>
  <c r="AL59" i="273" s="1"/>
  <c r="AJ15" i="275"/>
  <c r="AJ20" i="275" s="1"/>
  <c r="AK17" i="275" s="1"/>
  <c r="AJ57" i="273"/>
  <c r="AK2" i="265"/>
  <c r="AK75" i="273"/>
  <c r="AK76" i="273" s="1"/>
  <c r="AK96" i="273"/>
  <c r="AK97" i="273" s="1"/>
  <c r="AK96" i="281" s="1"/>
  <c r="AK97" i="281" s="1"/>
  <c r="AK2" i="273"/>
  <c r="AM5" i="275"/>
  <c r="AM5" i="265"/>
  <c r="AM13" i="273"/>
  <c r="AM14" i="273" s="1"/>
  <c r="AM5" i="277"/>
  <c r="AM5" i="273"/>
  <c r="AN10" i="273"/>
  <c r="AL19" i="273"/>
  <c r="AL20" i="273" s="1"/>
  <c r="AL56" i="273"/>
  <c r="AL37" i="273"/>
  <c r="AL47" i="273"/>
  <c r="AL48" i="273" s="1"/>
  <c r="AL2" i="277" s="1"/>
  <c r="AK57" i="273"/>
  <c r="AK15" i="275"/>
  <c r="AK118" i="273"/>
  <c r="AI66" i="273"/>
  <c r="AI67" i="273" s="1"/>
  <c r="AI3" i="282" s="1"/>
  <c r="AH3" i="273"/>
  <c r="AH50" i="273"/>
  <c r="AH3" i="275"/>
  <c r="AH3" i="265"/>
  <c r="AK4" i="277"/>
  <c r="R44" i="280" l="1"/>
  <c r="R46" i="280" s="1"/>
  <c r="R54" i="280" s="1"/>
  <c r="R56" i="280" s="1"/>
  <c r="R57" i="280" s="1"/>
  <c r="AK119" i="281"/>
  <c r="AK11" i="280"/>
  <c r="AK13" i="282"/>
  <c r="AI15" i="282"/>
  <c r="AI18" i="282" s="1"/>
  <c r="AH59" i="265"/>
  <c r="AH60" i="265" s="1"/>
  <c r="AI13" i="280"/>
  <c r="AI16" i="280" s="1"/>
  <c r="AH73" i="265"/>
  <c r="AK98" i="281"/>
  <c r="AK10" i="265" s="1"/>
  <c r="AK110" i="281"/>
  <c r="AK122" i="281"/>
  <c r="AK105" i="281"/>
  <c r="AH107" i="281"/>
  <c r="AH111" i="281" s="1"/>
  <c r="U52" i="281"/>
  <c r="U53" i="281" s="1"/>
  <c r="U113" i="281"/>
  <c r="AJ119" i="273"/>
  <c r="AJ120" i="273" s="1"/>
  <c r="AJ12" i="281" s="1"/>
  <c r="AJ96" i="281"/>
  <c r="AJ97" i="281" s="1"/>
  <c r="AL51" i="273"/>
  <c r="AJ46" i="281"/>
  <c r="AJ72" i="281"/>
  <c r="AK58" i="281"/>
  <c r="AK81" i="281"/>
  <c r="AJ60" i="273"/>
  <c r="AJ14" i="281"/>
  <c r="AJ28" i="281" s="1"/>
  <c r="AI30" i="281"/>
  <c r="AI36" i="281" s="1"/>
  <c r="AI38" i="281" s="1"/>
  <c r="U62" i="281"/>
  <c r="U63" i="281" s="1"/>
  <c r="U30" i="265"/>
  <c r="AF76" i="281"/>
  <c r="AF78" i="281" s="1"/>
  <c r="AF85" i="281" s="1"/>
  <c r="AF86" i="281" s="1"/>
  <c r="AG83" i="281" s="1"/>
  <c r="AH84" i="281"/>
  <c r="AH71" i="281"/>
  <c r="AH73" i="281" s="1"/>
  <c r="AH77" i="281" s="1"/>
  <c r="AL24" i="273"/>
  <c r="AL25" i="273" s="1"/>
  <c r="AL2" i="282" s="1"/>
  <c r="AL124" i="273"/>
  <c r="AH9" i="265"/>
  <c r="AH11" i="265" s="1"/>
  <c r="AH14" i="265" s="1"/>
  <c r="AH19" i="265" s="1"/>
  <c r="AH22" i="265" s="1"/>
  <c r="AH61" i="281"/>
  <c r="AH50" i="281"/>
  <c r="AH45" i="281"/>
  <c r="AH47" i="281" s="1"/>
  <c r="AI109" i="273"/>
  <c r="AH112" i="273"/>
  <c r="AK79" i="273"/>
  <c r="AL80" i="273" s="1"/>
  <c r="AL58" i="273" s="1"/>
  <c r="AN5" i="281"/>
  <c r="AN5" i="280"/>
  <c r="AI45" i="281"/>
  <c r="AI47" i="281" s="1"/>
  <c r="AJ22" i="281"/>
  <c r="AJ108" i="273"/>
  <c r="AJ38" i="273"/>
  <c r="AK39" i="273" s="1"/>
  <c r="AK41" i="273" s="1"/>
  <c r="AK42" i="273" s="1"/>
  <c r="AJ118" i="273"/>
  <c r="AI4" i="281"/>
  <c r="AI4" i="275"/>
  <c r="AI4" i="280"/>
  <c r="AI4" i="273"/>
  <c r="AI4" i="265"/>
  <c r="AJ52" i="273"/>
  <c r="AJ42" i="273"/>
  <c r="AJ4" i="282" s="1"/>
  <c r="AK2" i="281"/>
  <c r="AK125" i="273"/>
  <c r="AK126" i="273" s="1"/>
  <c r="AK106" i="281" s="1"/>
  <c r="AK2" i="275"/>
  <c r="AJ23" i="281"/>
  <c r="AJ29" i="281" s="1"/>
  <c r="AJ30" i="281" s="1"/>
  <c r="AJ36" i="281" s="1"/>
  <c r="AJ38" i="281" s="1"/>
  <c r="AI3" i="280"/>
  <c r="AI3" i="281"/>
  <c r="AK4" i="281"/>
  <c r="AK119" i="273"/>
  <c r="AK120" i="273" s="1"/>
  <c r="AK12" i="281" s="1"/>
  <c r="AK37" i="281"/>
  <c r="AK22" i="281"/>
  <c r="AK13" i="281"/>
  <c r="AK113" i="273"/>
  <c r="AK114" i="273" s="1"/>
  <c r="AK21" i="281" s="1"/>
  <c r="AL75" i="273"/>
  <c r="AL76" i="273" s="1"/>
  <c r="AL2" i="280"/>
  <c r="AK23" i="280"/>
  <c r="AK34" i="280"/>
  <c r="AK108" i="273"/>
  <c r="AM19" i="273"/>
  <c r="AM20" i="273" s="1"/>
  <c r="AM47" i="273"/>
  <c r="AM48" i="273" s="1"/>
  <c r="AM2" i="277" s="1"/>
  <c r="AM37" i="273"/>
  <c r="AM56" i="273"/>
  <c r="AL2" i="275"/>
  <c r="AL90" i="273"/>
  <c r="AL91" i="273" s="1"/>
  <c r="AL100" i="273" s="1"/>
  <c r="AM101" i="273" s="1"/>
  <c r="AM59" i="273" s="1"/>
  <c r="AL39" i="273"/>
  <c r="AL41" i="273" s="1"/>
  <c r="AL42" i="273" s="1"/>
  <c r="AL4" i="282" s="1"/>
  <c r="AN13" i="273"/>
  <c r="AN14" i="273" s="1"/>
  <c r="AO10" i="273"/>
  <c r="AN5" i="273"/>
  <c r="AN5" i="265"/>
  <c r="AN5" i="275"/>
  <c r="AN5" i="277"/>
  <c r="AL57" i="273"/>
  <c r="AL15" i="275"/>
  <c r="AL4" i="277"/>
  <c r="AM51" i="273"/>
  <c r="AI3" i="275"/>
  <c r="AI50" i="273"/>
  <c r="AI3" i="273"/>
  <c r="AI3" i="265"/>
  <c r="AK20" i="275"/>
  <c r="AL17" i="275" s="1"/>
  <c r="AK4" i="265"/>
  <c r="AK4" i="275"/>
  <c r="AK60" i="273"/>
  <c r="AJ66" i="273"/>
  <c r="AJ67" i="273" s="1"/>
  <c r="AJ3" i="282" s="1"/>
  <c r="R52" i="265" l="1"/>
  <c r="R53" i="265" s="1"/>
  <c r="R24" i="265"/>
  <c r="R25" i="265" s="1"/>
  <c r="R38" i="280"/>
  <c r="R39" i="280" s="1"/>
  <c r="R27" i="280"/>
  <c r="R28" i="280" s="1"/>
  <c r="AK4" i="280"/>
  <c r="AK4" i="282"/>
  <c r="AJ13" i="280"/>
  <c r="AJ16" i="280" s="1"/>
  <c r="AI73" i="265"/>
  <c r="AJ15" i="282"/>
  <c r="AJ18" i="282" s="1"/>
  <c r="AI59" i="265"/>
  <c r="AI60" i="265" s="1"/>
  <c r="AL11" i="280"/>
  <c r="AL13" i="282"/>
  <c r="AL79" i="273"/>
  <c r="AM80" i="273" s="1"/>
  <c r="AM58" i="273" s="1"/>
  <c r="AL119" i="281"/>
  <c r="AJ98" i="281"/>
  <c r="AJ10" i="265" s="1"/>
  <c r="AJ122" i="281"/>
  <c r="AJ105" i="281"/>
  <c r="AJ107" i="281" s="1"/>
  <c r="AJ111" i="281" s="1"/>
  <c r="AJ110" i="281"/>
  <c r="U114" i="281"/>
  <c r="U31" i="265" s="1"/>
  <c r="U33" i="265" s="1"/>
  <c r="U37" i="265" s="1"/>
  <c r="U42" i="265" s="1"/>
  <c r="U47" i="265" s="1"/>
  <c r="U50" i="265" s="1"/>
  <c r="U123" i="281"/>
  <c r="U124" i="281" s="1"/>
  <c r="AI84" i="281"/>
  <c r="AI107" i="281"/>
  <c r="AI111" i="281" s="1"/>
  <c r="AI51" i="281"/>
  <c r="AH51" i="281"/>
  <c r="AI61" i="281"/>
  <c r="AI71" i="281"/>
  <c r="AI73" i="281" s="1"/>
  <c r="AI77" i="281" s="1"/>
  <c r="AL58" i="281"/>
  <c r="AL81" i="281"/>
  <c r="AK46" i="281"/>
  <c r="AK72" i="281"/>
  <c r="AI50" i="281"/>
  <c r="AI9" i="265"/>
  <c r="AI11" i="265" s="1"/>
  <c r="AI14" i="265" s="1"/>
  <c r="AI19" i="265" s="1"/>
  <c r="AI22" i="265" s="1"/>
  <c r="V60" i="281"/>
  <c r="U64" i="265"/>
  <c r="AG76" i="281"/>
  <c r="AG78" i="281" s="1"/>
  <c r="AG85" i="281" s="1"/>
  <c r="AG86" i="281" s="1"/>
  <c r="AH83" i="281" s="1"/>
  <c r="AJ71" i="281"/>
  <c r="AJ73" i="281" s="1"/>
  <c r="AJ77" i="281" s="1"/>
  <c r="AJ84" i="281"/>
  <c r="AH26" i="280"/>
  <c r="AO5" i="281"/>
  <c r="AO5" i="280"/>
  <c r="AM24" i="273"/>
  <c r="AM25" i="273" s="1"/>
  <c r="AM2" i="282" s="1"/>
  <c r="AM124" i="273"/>
  <c r="AJ9" i="265"/>
  <c r="AJ61" i="281"/>
  <c r="AJ50" i="281"/>
  <c r="AJ45" i="281"/>
  <c r="AJ47" i="281" s="1"/>
  <c r="AJ4" i="280"/>
  <c r="AJ4" i="275"/>
  <c r="AJ4" i="281"/>
  <c r="AJ4" i="273"/>
  <c r="AJ4" i="265"/>
  <c r="AI112" i="273"/>
  <c r="AJ109" i="273"/>
  <c r="AJ112" i="273" s="1"/>
  <c r="AK4" i="273"/>
  <c r="AK109" i="273"/>
  <c r="AK52" i="273"/>
  <c r="AL2" i="281"/>
  <c r="AL125" i="273"/>
  <c r="AL126" i="273" s="1"/>
  <c r="AL106" i="281" s="1"/>
  <c r="AL2" i="265"/>
  <c r="AL2" i="273"/>
  <c r="AL32" i="273"/>
  <c r="AL33" i="273" s="1"/>
  <c r="AL96" i="273"/>
  <c r="AL97" i="273" s="1"/>
  <c r="AL96" i="281" s="1"/>
  <c r="AL97" i="281" s="1"/>
  <c r="AK23" i="281"/>
  <c r="AK29" i="281" s="1"/>
  <c r="AL4" i="280"/>
  <c r="AL4" i="281"/>
  <c r="AK14" i="281"/>
  <c r="AK28" i="281" s="1"/>
  <c r="AJ3" i="280"/>
  <c r="AJ3" i="281"/>
  <c r="AM90" i="273"/>
  <c r="AM91" i="273" s="1"/>
  <c r="AM100" i="273" s="1"/>
  <c r="AN101" i="273" s="1"/>
  <c r="AN59" i="273" s="1"/>
  <c r="AM2" i="280"/>
  <c r="AM32" i="273"/>
  <c r="AM33" i="273" s="1"/>
  <c r="AM38" i="273" s="1"/>
  <c r="AL34" i="280"/>
  <c r="AL23" i="280"/>
  <c r="AL52" i="273"/>
  <c r="AL20" i="275"/>
  <c r="AM17" i="275" s="1"/>
  <c r="AN37" i="273"/>
  <c r="AN47" i="273"/>
  <c r="AN48" i="273" s="1"/>
  <c r="AN51" i="273" s="1"/>
  <c r="AN56" i="273"/>
  <c r="AN19" i="273"/>
  <c r="AN20" i="273" s="1"/>
  <c r="AM2" i="273"/>
  <c r="AM2" i="265"/>
  <c r="AM96" i="273"/>
  <c r="AM97" i="273" s="1"/>
  <c r="AO5" i="265"/>
  <c r="AP10" i="273"/>
  <c r="AO5" i="275"/>
  <c r="AO5" i="273"/>
  <c r="AO13" i="273"/>
  <c r="AO14" i="273" s="1"/>
  <c r="AJ3" i="265"/>
  <c r="AJ3" i="275"/>
  <c r="AJ3" i="273"/>
  <c r="AJ50" i="273"/>
  <c r="AM4" i="277"/>
  <c r="AL60" i="273"/>
  <c r="AK66" i="273"/>
  <c r="AK67" i="273" s="1"/>
  <c r="AK3" i="282" s="1"/>
  <c r="AK112" i="273"/>
  <c r="AL4" i="265"/>
  <c r="AL4" i="275"/>
  <c r="AL4" i="273"/>
  <c r="S25" i="280" l="1"/>
  <c r="R74" i="265"/>
  <c r="R75" i="265" s="1"/>
  <c r="R81" i="265" s="1"/>
  <c r="S36" i="280"/>
  <c r="S49" i="280" s="1"/>
  <c r="S51" i="280" s="1"/>
  <c r="S55" i="280" s="1"/>
  <c r="R63" i="265"/>
  <c r="R65" i="265" s="1"/>
  <c r="R67" i="265" s="1"/>
  <c r="R80" i="265" s="1"/>
  <c r="AK15" i="282"/>
  <c r="AK18" i="282" s="1"/>
  <c r="AJ59" i="265"/>
  <c r="AJ60" i="265" s="1"/>
  <c r="AK13" i="280"/>
  <c r="AK16" i="280" s="1"/>
  <c r="AJ73" i="265"/>
  <c r="AN2" i="277"/>
  <c r="AM118" i="273"/>
  <c r="U37" i="280"/>
  <c r="V121" i="281"/>
  <c r="V112" i="281" s="1"/>
  <c r="V113" i="281" s="1"/>
  <c r="U69" i="265"/>
  <c r="AL98" i="281"/>
  <c r="AL10" i="265" s="1"/>
  <c r="AL122" i="281"/>
  <c r="AL105" i="281"/>
  <c r="AL110" i="281"/>
  <c r="AJ11" i="265"/>
  <c r="AJ14" i="265" s="1"/>
  <c r="AJ19" i="265" s="1"/>
  <c r="AJ22" i="265" s="1"/>
  <c r="AJ51" i="281"/>
  <c r="AM113" i="273"/>
  <c r="AM96" i="281"/>
  <c r="AM97" i="281" s="1"/>
  <c r="AL46" i="281"/>
  <c r="AL72" i="281"/>
  <c r="AI26" i="280"/>
  <c r="V52" i="281"/>
  <c r="V53" i="281" s="1"/>
  <c r="AH76" i="281"/>
  <c r="AH78" i="281" s="1"/>
  <c r="AH85" i="281" s="1"/>
  <c r="AH86" i="281" s="1"/>
  <c r="AI83" i="281" s="1"/>
  <c r="AP5" i="281"/>
  <c r="AP5" i="280"/>
  <c r="AL118" i="273"/>
  <c r="AL38" i="273"/>
  <c r="AM39" i="273" s="1"/>
  <c r="AM41" i="273" s="1"/>
  <c r="AN24" i="273"/>
  <c r="AN25" i="273" s="1"/>
  <c r="AN124" i="273"/>
  <c r="AL37" i="281"/>
  <c r="AL13" i="281"/>
  <c r="AL113" i="273"/>
  <c r="AL114" i="273" s="1"/>
  <c r="AL21" i="281" s="1"/>
  <c r="AL108" i="273"/>
  <c r="AL109" i="273" s="1"/>
  <c r="AL22" i="281"/>
  <c r="AL119" i="273"/>
  <c r="AL120" i="273" s="1"/>
  <c r="AL12" i="281" s="1"/>
  <c r="AM2" i="281"/>
  <c r="AM125" i="273"/>
  <c r="AM126" i="273" s="1"/>
  <c r="AM106" i="281" s="1"/>
  <c r="AM2" i="275"/>
  <c r="AM75" i="273"/>
  <c r="AM76" i="273" s="1"/>
  <c r="AM34" i="280" s="1"/>
  <c r="AK30" i="281"/>
  <c r="AK36" i="281" s="1"/>
  <c r="AK38" i="281" s="1"/>
  <c r="AK3" i="280"/>
  <c r="AK3" i="281"/>
  <c r="AM108" i="273"/>
  <c r="AM37" i="281"/>
  <c r="AM22" i="281"/>
  <c r="AM13" i="281"/>
  <c r="AM119" i="273"/>
  <c r="AM23" i="280"/>
  <c r="AN2" i="280"/>
  <c r="AO37" i="273"/>
  <c r="AO56" i="273"/>
  <c r="AO19" i="273"/>
  <c r="AO20" i="273" s="1"/>
  <c r="AO47" i="273"/>
  <c r="AO48" i="273" s="1"/>
  <c r="AO51" i="273" s="1"/>
  <c r="AN39" i="273"/>
  <c r="AN41" i="273" s="1"/>
  <c r="AN52" i="273" s="1"/>
  <c r="AP13" i="273"/>
  <c r="AP14" i="273" s="1"/>
  <c r="AQ10" i="273"/>
  <c r="AP5" i="265"/>
  <c r="AP5" i="273"/>
  <c r="AP5" i="275"/>
  <c r="AN4" i="277"/>
  <c r="AL66" i="273"/>
  <c r="AL67" i="273" s="1"/>
  <c r="AL3" i="282" s="1"/>
  <c r="AL112" i="273"/>
  <c r="AM109" i="273"/>
  <c r="AK3" i="275"/>
  <c r="AK50" i="273"/>
  <c r="AK3" i="265"/>
  <c r="AK3" i="273"/>
  <c r="AM57" i="273"/>
  <c r="AM60" i="273" s="1"/>
  <c r="AM79" i="273"/>
  <c r="AN80" i="273" s="1"/>
  <c r="AN58" i="273" s="1"/>
  <c r="AM15" i="275"/>
  <c r="AM20" i="275" s="1"/>
  <c r="AN17" i="275" s="1"/>
  <c r="R82" i="265" l="1"/>
  <c r="R83" i="265"/>
  <c r="S44" i="280"/>
  <c r="S46" i="280" s="1"/>
  <c r="S54" i="280" s="1"/>
  <c r="S56" i="280" s="1"/>
  <c r="S57" i="280" s="1"/>
  <c r="AN2" i="265"/>
  <c r="AN2" i="282"/>
  <c r="AM119" i="281"/>
  <c r="AM13" i="282"/>
  <c r="AM11" i="280"/>
  <c r="AL13" i="280"/>
  <c r="AL16" i="280" s="1"/>
  <c r="AK73" i="265"/>
  <c r="AL15" i="282"/>
  <c r="AL18" i="282" s="1"/>
  <c r="AK59" i="265"/>
  <c r="AK60" i="265" s="1"/>
  <c r="V114" i="281"/>
  <c r="V31" i="265" s="1"/>
  <c r="V123" i="281"/>
  <c r="V124" i="281" s="1"/>
  <c r="AM98" i="281"/>
  <c r="AM10" i="265" s="1"/>
  <c r="AM110" i="281"/>
  <c r="AM122" i="281"/>
  <c r="AM105" i="281"/>
  <c r="AJ26" i="280"/>
  <c r="AK107" i="281"/>
  <c r="AK111" i="281" s="1"/>
  <c r="AN2" i="273"/>
  <c r="AM120" i="273"/>
  <c r="AM12" i="281" s="1"/>
  <c r="AM58" i="281"/>
  <c r="AM81" i="281"/>
  <c r="AM46" i="281"/>
  <c r="AM72" i="281"/>
  <c r="V62" i="281"/>
  <c r="V63" i="281" s="1"/>
  <c r="V30" i="265"/>
  <c r="V33" i="265" s="1"/>
  <c r="V37" i="265" s="1"/>
  <c r="V42" i="265" s="1"/>
  <c r="V47" i="265" s="1"/>
  <c r="V50" i="265" s="1"/>
  <c r="AI76" i="281"/>
  <c r="AI78" i="281" s="1"/>
  <c r="AI85" i="281" s="1"/>
  <c r="AI86" i="281" s="1"/>
  <c r="AJ83" i="281" s="1"/>
  <c r="AK84" i="281"/>
  <c r="AK71" i="281"/>
  <c r="AK73" i="281" s="1"/>
  <c r="AK77" i="281" s="1"/>
  <c r="AQ5" i="281"/>
  <c r="AQ5" i="280"/>
  <c r="AO24" i="273"/>
  <c r="AO25" i="273" s="1"/>
  <c r="AO124" i="273"/>
  <c r="AK9" i="265"/>
  <c r="AK11" i="265" s="1"/>
  <c r="AK14" i="265" s="1"/>
  <c r="AK19" i="265" s="1"/>
  <c r="AK22" i="265" s="1"/>
  <c r="AK61" i="281"/>
  <c r="AK50" i="281"/>
  <c r="AK45" i="281"/>
  <c r="AK47" i="281" s="1"/>
  <c r="AL23" i="281"/>
  <c r="AL29" i="281" s="1"/>
  <c r="AN2" i="281"/>
  <c r="AN125" i="273"/>
  <c r="AN126" i="273" s="1"/>
  <c r="AN106" i="281" s="1"/>
  <c r="AN32" i="273"/>
  <c r="AN33" i="273" s="1"/>
  <c r="AN90" i="273"/>
  <c r="AN91" i="273" s="1"/>
  <c r="AN100" i="273" s="1"/>
  <c r="AO101" i="273" s="1"/>
  <c r="AO59" i="273" s="1"/>
  <c r="AN96" i="273"/>
  <c r="AN97" i="273" s="1"/>
  <c r="AN96" i="281" s="1"/>
  <c r="AN97" i="281" s="1"/>
  <c r="AN2" i="275"/>
  <c r="AN75" i="273"/>
  <c r="AN76" i="273" s="1"/>
  <c r="AL14" i="281"/>
  <c r="AL28" i="281" s="1"/>
  <c r="AM52" i="273"/>
  <c r="AM42" i="273"/>
  <c r="AM4" i="282" s="1"/>
  <c r="AM114" i="273"/>
  <c r="AM21" i="281" s="1"/>
  <c r="AM23" i="281" s="1"/>
  <c r="AM29" i="281" s="1"/>
  <c r="AL3" i="280"/>
  <c r="AL3" i="281"/>
  <c r="AM14" i="281"/>
  <c r="AM28" i="281" s="1"/>
  <c r="AN37" i="281"/>
  <c r="AN13" i="281"/>
  <c r="AN23" i="280"/>
  <c r="AO32" i="273"/>
  <c r="AO33" i="273" s="1"/>
  <c r="AO118" i="273" s="1"/>
  <c r="AN42" i="273"/>
  <c r="AQ5" i="275"/>
  <c r="AQ5" i="265"/>
  <c r="AQ13" i="273"/>
  <c r="AQ14" i="273" s="1"/>
  <c r="AQ5" i="273"/>
  <c r="AR10" i="273"/>
  <c r="AP37" i="273"/>
  <c r="AP47" i="273"/>
  <c r="AP48" i="273" s="1"/>
  <c r="AP51" i="273" s="1"/>
  <c r="AP19" i="273"/>
  <c r="AP20" i="273" s="1"/>
  <c r="AP56" i="273"/>
  <c r="AM66" i="273"/>
  <c r="AM67" i="273" s="1"/>
  <c r="AM3" i="282" s="1"/>
  <c r="AN57" i="273"/>
  <c r="AN60" i="273" s="1"/>
  <c r="AN15" i="275"/>
  <c r="AN20" i="275" s="1"/>
  <c r="AO17" i="275" s="1"/>
  <c r="AL3" i="275"/>
  <c r="AL50" i="273"/>
  <c r="AL3" i="273"/>
  <c r="AL3" i="265"/>
  <c r="AM112" i="273"/>
  <c r="AO38" i="273"/>
  <c r="S52" i="265" l="1"/>
  <c r="S53" i="265" s="1"/>
  <c r="S24" i="265"/>
  <c r="S25" i="265" s="1"/>
  <c r="S38" i="280"/>
  <c r="S39" i="280" s="1"/>
  <c r="S27" i="280"/>
  <c r="S28" i="280" s="1"/>
  <c r="AN4" i="281"/>
  <c r="AN4" i="282"/>
  <c r="AN119" i="281"/>
  <c r="AN11" i="280"/>
  <c r="AN13" i="282"/>
  <c r="AM15" i="282"/>
  <c r="AM18" i="282" s="1"/>
  <c r="AL59" i="265"/>
  <c r="AL60" i="265" s="1"/>
  <c r="AM13" i="280"/>
  <c r="AM16" i="280" s="1"/>
  <c r="AL73" i="265"/>
  <c r="AO2" i="280"/>
  <c r="AO2" i="282"/>
  <c r="AO2" i="273"/>
  <c r="AO96" i="273"/>
  <c r="AO97" i="273" s="1"/>
  <c r="AO96" i="281" s="1"/>
  <c r="AO97" i="281" s="1"/>
  <c r="AO110" i="281" s="1"/>
  <c r="AO2" i="265"/>
  <c r="W121" i="281"/>
  <c r="W112" i="281" s="1"/>
  <c r="V69" i="265"/>
  <c r="AO98" i="281"/>
  <c r="AO10" i="265" s="1"/>
  <c r="AN98" i="281"/>
  <c r="AN10" i="265" s="1"/>
  <c r="AN122" i="281"/>
  <c r="AN105" i="281"/>
  <c r="AN110" i="281"/>
  <c r="AK51" i="281"/>
  <c r="AN46" i="281"/>
  <c r="AN72" i="281"/>
  <c r="AO2" i="275"/>
  <c r="AO90" i="273"/>
  <c r="AO91" i="273" s="1"/>
  <c r="AO100" i="273" s="1"/>
  <c r="AP101" i="273" s="1"/>
  <c r="AP59" i="273" s="1"/>
  <c r="AN58" i="281"/>
  <c r="AN81" i="281"/>
  <c r="V37" i="280"/>
  <c r="W60" i="281"/>
  <c r="V64" i="265"/>
  <c r="AJ76" i="281"/>
  <c r="AJ78" i="281" s="1"/>
  <c r="AJ85" i="281" s="1"/>
  <c r="AJ86" i="281" s="1"/>
  <c r="AK83" i="281" s="1"/>
  <c r="AK26" i="280"/>
  <c r="AL30" i="281"/>
  <c r="AL36" i="281" s="1"/>
  <c r="AL38" i="281" s="1"/>
  <c r="AL45" i="281" s="1"/>
  <c r="AL47" i="281" s="1"/>
  <c r="AR5" i="281"/>
  <c r="AR5" i="280"/>
  <c r="AM30" i="281"/>
  <c r="AM36" i="281" s="1"/>
  <c r="AM38" i="281" s="1"/>
  <c r="AN119" i="273"/>
  <c r="AN120" i="273" s="1"/>
  <c r="AN12" i="281" s="1"/>
  <c r="AN14" i="281" s="1"/>
  <c r="AN28" i="281" s="1"/>
  <c r="AN108" i="273"/>
  <c r="AN109" i="273" s="1"/>
  <c r="AN118" i="273"/>
  <c r="AN38" i="273"/>
  <c r="AO39" i="273" s="1"/>
  <c r="AO41" i="273" s="1"/>
  <c r="AN79" i="273"/>
  <c r="AO80" i="273" s="1"/>
  <c r="AO58" i="273" s="1"/>
  <c r="AP24" i="273"/>
  <c r="AP25" i="273" s="1"/>
  <c r="AP124" i="273"/>
  <c r="AN34" i="280"/>
  <c r="AN22" i="281"/>
  <c r="AN113" i="273"/>
  <c r="AN114" i="273" s="1"/>
  <c r="AN21" i="281" s="1"/>
  <c r="AM4" i="280"/>
  <c r="AM4" i="273"/>
  <c r="AM4" i="281"/>
  <c r="AM4" i="265"/>
  <c r="AM4" i="275"/>
  <c r="AO2" i="281"/>
  <c r="AO125" i="273"/>
  <c r="AO126" i="273" s="1"/>
  <c r="AO106" i="281" s="1"/>
  <c r="AO75" i="273"/>
  <c r="AO76" i="273" s="1"/>
  <c r="AM3" i="280"/>
  <c r="AM3" i="281"/>
  <c r="AO119" i="273"/>
  <c r="AO120" i="273" s="1"/>
  <c r="AO12" i="281" s="1"/>
  <c r="AO22" i="281"/>
  <c r="AN4" i="265"/>
  <c r="AN4" i="280"/>
  <c r="AN4" i="275"/>
  <c r="AP32" i="273"/>
  <c r="AP33" i="273" s="1"/>
  <c r="AP118" i="273" s="1"/>
  <c r="AN4" i="273"/>
  <c r="AP2" i="275"/>
  <c r="AQ19" i="273"/>
  <c r="AQ20" i="273" s="1"/>
  <c r="AQ47" i="273"/>
  <c r="AQ48" i="273" s="1"/>
  <c r="AQ51" i="273" s="1"/>
  <c r="AQ37" i="273"/>
  <c r="AQ56" i="273"/>
  <c r="AR13" i="273"/>
  <c r="AR14" i="273" s="1"/>
  <c r="AS10" i="273"/>
  <c r="AR5" i="265"/>
  <c r="AR5" i="273"/>
  <c r="AR5" i="275"/>
  <c r="AN66" i="273"/>
  <c r="AN67" i="273" s="1"/>
  <c r="AN3" i="282" s="1"/>
  <c r="AM3" i="265"/>
  <c r="AM3" i="275"/>
  <c r="AM3" i="273"/>
  <c r="AM50" i="273"/>
  <c r="T25" i="280" l="1"/>
  <c r="S74" i="265"/>
  <c r="S75" i="265" s="1"/>
  <c r="S81" i="265" s="1"/>
  <c r="S63" i="265"/>
  <c r="S65" i="265" s="1"/>
  <c r="S67" i="265" s="1"/>
  <c r="S80" i="265" s="1"/>
  <c r="T36" i="280"/>
  <c r="T49" i="280" s="1"/>
  <c r="T51" i="280" s="1"/>
  <c r="T55" i="280" s="1"/>
  <c r="AO122" i="281"/>
  <c r="AN13" i="280"/>
  <c r="AN16" i="280" s="1"/>
  <c r="AM73" i="265"/>
  <c r="AN15" i="282"/>
  <c r="AN18" i="282" s="1"/>
  <c r="AM59" i="265"/>
  <c r="AM60" i="265" s="1"/>
  <c r="AO11" i="280"/>
  <c r="AO13" i="282"/>
  <c r="AP2" i="273"/>
  <c r="AP2" i="282"/>
  <c r="AN112" i="273"/>
  <c r="AO108" i="273"/>
  <c r="AO109" i="273" s="1"/>
  <c r="AO112" i="273" s="1"/>
  <c r="AP39" i="273"/>
  <c r="AP41" i="273" s="1"/>
  <c r="AO113" i="273"/>
  <c r="AO13" i="281"/>
  <c r="AO37" i="281"/>
  <c r="AO105" i="281"/>
  <c r="AP38" i="273"/>
  <c r="AP96" i="273"/>
  <c r="AP97" i="273" s="1"/>
  <c r="AP37" i="281" s="1"/>
  <c r="AO81" i="281"/>
  <c r="AO119" i="281"/>
  <c r="AL9" i="265"/>
  <c r="AL11" i="265" s="1"/>
  <c r="AL14" i="265" s="1"/>
  <c r="AL19" i="265" s="1"/>
  <c r="AL22" i="265" s="1"/>
  <c r="AL107" i="281"/>
  <c r="AL111" i="281" s="1"/>
  <c r="W52" i="281"/>
  <c r="W53" i="281" s="1"/>
  <c r="W30" i="265" s="1"/>
  <c r="W113" i="281"/>
  <c r="AL51" i="281"/>
  <c r="AM107" i="281"/>
  <c r="AM111" i="281" s="1"/>
  <c r="AL61" i="281"/>
  <c r="AO46" i="281"/>
  <c r="AO72" i="281"/>
  <c r="AL50" i="281"/>
  <c r="AK76" i="281"/>
  <c r="AK78" i="281" s="1"/>
  <c r="AK85" i="281" s="1"/>
  <c r="AK86" i="281" s="1"/>
  <c r="AL83" i="281" s="1"/>
  <c r="AM84" i="281"/>
  <c r="AM71" i="281"/>
  <c r="AM73" i="281" s="1"/>
  <c r="AM77" i="281" s="1"/>
  <c r="AL84" i="281"/>
  <c r="AL71" i="281"/>
  <c r="AL73" i="281" s="1"/>
  <c r="AL77" i="281" s="1"/>
  <c r="AO58" i="281"/>
  <c r="AO34" i="280"/>
  <c r="AO79" i="273"/>
  <c r="AP80" i="273" s="1"/>
  <c r="AP58" i="273" s="1"/>
  <c r="AO23" i="280"/>
  <c r="AO57" i="273"/>
  <c r="AO60" i="273" s="1"/>
  <c r="AO66" i="273" s="1"/>
  <c r="AO67" i="273" s="1"/>
  <c r="AO3" i="282" s="1"/>
  <c r="AO15" i="275"/>
  <c r="AO20" i="275" s="1"/>
  <c r="AP17" i="275" s="1"/>
  <c r="AQ24" i="273"/>
  <c r="AQ25" i="273" s="1"/>
  <c r="AQ124" i="273"/>
  <c r="AP2" i="281"/>
  <c r="AP125" i="273"/>
  <c r="AP126" i="273" s="1"/>
  <c r="AP106" i="281" s="1"/>
  <c r="AP75" i="273"/>
  <c r="AP76" i="273" s="1"/>
  <c r="AM9" i="265"/>
  <c r="AM11" i="265" s="1"/>
  <c r="AM14" i="265" s="1"/>
  <c r="AM19" i="265" s="1"/>
  <c r="AM22" i="265" s="1"/>
  <c r="AM61" i="281"/>
  <c r="AM50" i="281"/>
  <c r="AM45" i="281"/>
  <c r="AM47" i="281" s="1"/>
  <c r="AS5" i="281"/>
  <c r="AS5" i="280"/>
  <c r="AP2" i="265"/>
  <c r="AP90" i="273"/>
  <c r="AP91" i="273" s="1"/>
  <c r="AP100" i="273" s="1"/>
  <c r="AQ101" i="273" s="1"/>
  <c r="AQ59" i="273" s="1"/>
  <c r="AP2" i="280"/>
  <c r="AO114" i="273"/>
  <c r="AO21" i="281" s="1"/>
  <c r="AO23" i="281" s="1"/>
  <c r="AO29" i="281" s="1"/>
  <c r="AN23" i="281"/>
  <c r="AN29" i="281" s="1"/>
  <c r="AN30" i="281" s="1"/>
  <c r="AN36" i="281" s="1"/>
  <c r="AN38" i="281" s="1"/>
  <c r="AO52" i="273"/>
  <c r="AO42" i="273"/>
  <c r="AO4" i="282" s="1"/>
  <c r="AN3" i="280"/>
  <c r="AN3" i="281"/>
  <c r="AO14" i="281"/>
  <c r="AO28" i="281" s="1"/>
  <c r="AP13" i="281"/>
  <c r="AP108" i="273"/>
  <c r="AR37" i="273"/>
  <c r="AR47" i="273"/>
  <c r="AR48" i="273" s="1"/>
  <c r="AR56" i="273"/>
  <c r="AR19" i="273"/>
  <c r="AR20" i="273" s="1"/>
  <c r="AQ39" i="273"/>
  <c r="AQ41" i="273" s="1"/>
  <c r="AQ42" i="273" s="1"/>
  <c r="AQ4" i="282" s="1"/>
  <c r="AS5" i="265"/>
  <c r="AS5" i="275"/>
  <c r="AT10" i="273"/>
  <c r="AS13" i="273"/>
  <c r="AS14" i="273" s="1"/>
  <c r="AS5" i="273"/>
  <c r="AN50" i="273"/>
  <c r="AN3" i="275"/>
  <c r="AN3" i="265"/>
  <c r="AN3" i="273"/>
  <c r="S82" i="265" l="1"/>
  <c r="S83" i="265"/>
  <c r="T44" i="280"/>
  <c r="T46" i="280" s="1"/>
  <c r="T54" i="280" s="1"/>
  <c r="T56" i="280" s="1"/>
  <c r="T57" i="280" s="1"/>
  <c r="AP11" i="280"/>
  <c r="AP13" i="282"/>
  <c r="AQ2" i="273"/>
  <c r="AQ2" i="282"/>
  <c r="AO15" i="282"/>
  <c r="AO18" i="282" s="1"/>
  <c r="AN59" i="265"/>
  <c r="AN60" i="265" s="1"/>
  <c r="AO13" i="280"/>
  <c r="AO16" i="280" s="1"/>
  <c r="AN73" i="265"/>
  <c r="AP109" i="273"/>
  <c r="AP52" i="273"/>
  <c r="AP42" i="273"/>
  <c r="AP4" i="282" s="1"/>
  <c r="AQ96" i="273"/>
  <c r="AQ97" i="273" s="1"/>
  <c r="AQ2" i="280"/>
  <c r="AP81" i="281"/>
  <c r="AP119" i="281"/>
  <c r="AP96" i="281"/>
  <c r="AP97" i="281" s="1"/>
  <c r="AP119" i="273"/>
  <c r="AP120" i="273" s="1"/>
  <c r="AP12" i="281" s="1"/>
  <c r="AP14" i="281" s="1"/>
  <c r="AP28" i="281" s="1"/>
  <c r="AP22" i="281"/>
  <c r="AP113" i="273"/>
  <c r="AP114" i="273" s="1"/>
  <c r="AP21" i="281" s="1"/>
  <c r="AP23" i="281" s="1"/>
  <c r="AP29" i="281" s="1"/>
  <c r="AP30" i="281" s="1"/>
  <c r="AP36" i="281" s="1"/>
  <c r="AP38" i="281" s="1"/>
  <c r="AL26" i="280"/>
  <c r="W114" i="281"/>
  <c r="W31" i="265" s="1"/>
  <c r="W33" i="265" s="1"/>
  <c r="W37" i="265" s="1"/>
  <c r="W42" i="265" s="1"/>
  <c r="W47" i="265" s="1"/>
  <c r="W50" i="265" s="1"/>
  <c r="W123" i="281"/>
  <c r="W124" i="281" s="1"/>
  <c r="AN107" i="281"/>
  <c r="AN111" i="281" s="1"/>
  <c r="W62" i="281"/>
  <c r="W63" i="281" s="1"/>
  <c r="W64" i="265" s="1"/>
  <c r="AM51" i="281"/>
  <c r="AP46" i="281"/>
  <c r="AP72" i="281"/>
  <c r="X60" i="281"/>
  <c r="AL76" i="281"/>
  <c r="AL78" i="281" s="1"/>
  <c r="AL85" i="281" s="1"/>
  <c r="AL86" i="281" s="1"/>
  <c r="AM83" i="281" s="1"/>
  <c r="AO30" i="281"/>
  <c r="AO36" i="281" s="1"/>
  <c r="AO38" i="281" s="1"/>
  <c r="AN71" i="281"/>
  <c r="AN73" i="281" s="1"/>
  <c r="AN77" i="281" s="1"/>
  <c r="AN84" i="281"/>
  <c r="AN9" i="265"/>
  <c r="AN11" i="265" s="1"/>
  <c r="AN14" i="265" s="1"/>
  <c r="AN19" i="265" s="1"/>
  <c r="AN22" i="265" s="1"/>
  <c r="AN61" i="281"/>
  <c r="AN50" i="281"/>
  <c r="AN45" i="281"/>
  <c r="AN47" i="281" s="1"/>
  <c r="AR24" i="273"/>
  <c r="AR25" i="273" s="1"/>
  <c r="AR2" i="265" s="1"/>
  <c r="AR124" i="273"/>
  <c r="AP58" i="281"/>
  <c r="AP23" i="280"/>
  <c r="AP57" i="273"/>
  <c r="AP60" i="273" s="1"/>
  <c r="AP66" i="273" s="1"/>
  <c r="AP67" i="273" s="1"/>
  <c r="AP3" i="282" s="1"/>
  <c r="AP15" i="275"/>
  <c r="AP20" i="275" s="1"/>
  <c r="AQ17" i="275" s="1"/>
  <c r="AP34" i="280"/>
  <c r="AP79" i="273"/>
  <c r="AQ80" i="273" s="1"/>
  <c r="AQ58" i="273" s="1"/>
  <c r="AQ2" i="281"/>
  <c r="AQ125" i="273"/>
  <c r="AQ126" i="273" s="1"/>
  <c r="AQ106" i="281" s="1"/>
  <c r="AT5" i="281"/>
  <c r="AT5" i="280"/>
  <c r="AQ32" i="273"/>
  <c r="AQ33" i="273" s="1"/>
  <c r="AQ2" i="275"/>
  <c r="AQ2" i="265"/>
  <c r="AQ75" i="273"/>
  <c r="AQ76" i="273" s="1"/>
  <c r="AQ90" i="273"/>
  <c r="AQ91" i="273" s="1"/>
  <c r="AQ100" i="273" s="1"/>
  <c r="AR101" i="273" s="1"/>
  <c r="AR59" i="273" s="1"/>
  <c r="AO4" i="281"/>
  <c r="AO4" i="265"/>
  <c r="AO4" i="273"/>
  <c r="AO4" i="280"/>
  <c r="AO4" i="275"/>
  <c r="AM26" i="280"/>
  <c r="AQ4" i="280"/>
  <c r="AQ4" i="281"/>
  <c r="AQ113" i="273"/>
  <c r="AQ37" i="281"/>
  <c r="AQ22" i="281"/>
  <c r="AQ13" i="281"/>
  <c r="AO3" i="280"/>
  <c r="AO3" i="281"/>
  <c r="AR32" i="273"/>
  <c r="AR33" i="273" s="1"/>
  <c r="AR38" i="273" s="1"/>
  <c r="AQ34" i="280"/>
  <c r="AR2" i="275"/>
  <c r="AQ52" i="273"/>
  <c r="AQ119" i="273"/>
  <c r="AR51" i="273"/>
  <c r="AS47" i="273"/>
  <c r="AS48" i="273" s="1"/>
  <c r="AS19" i="273"/>
  <c r="AS20" i="273" s="1"/>
  <c r="AS37" i="273"/>
  <c r="AS56" i="273"/>
  <c r="AT13" i="273"/>
  <c r="AT14" i="273" s="1"/>
  <c r="AU10" i="273"/>
  <c r="AT5" i="273"/>
  <c r="AT5" i="265"/>
  <c r="AT5" i="275"/>
  <c r="AQ4" i="265"/>
  <c r="AQ4" i="273"/>
  <c r="AQ4" i="275"/>
  <c r="AP112" i="273"/>
  <c r="AO50" i="273"/>
  <c r="AO3" i="273"/>
  <c r="AO3" i="265"/>
  <c r="AO3" i="275"/>
  <c r="T52" i="265" l="1"/>
  <c r="T53" i="265" s="1"/>
  <c r="T24" i="265"/>
  <c r="T25" i="265" s="1"/>
  <c r="T38" i="280"/>
  <c r="T39" i="280" s="1"/>
  <c r="T27" i="280"/>
  <c r="T28" i="280" s="1"/>
  <c r="AQ13" i="282"/>
  <c r="AQ11" i="280"/>
  <c r="AR2" i="280"/>
  <c r="AR2" i="282"/>
  <c r="AP13" i="280"/>
  <c r="AP16" i="280" s="1"/>
  <c r="AO73" i="265"/>
  <c r="AP15" i="282"/>
  <c r="AP18" i="282" s="1"/>
  <c r="AO59" i="265"/>
  <c r="AO60" i="265" s="1"/>
  <c r="AR118" i="273"/>
  <c r="AR96" i="273"/>
  <c r="AR97" i="273" s="1"/>
  <c r="AR96" i="281" s="1"/>
  <c r="AR97" i="281" s="1"/>
  <c r="AQ96" i="281"/>
  <c r="AQ97" i="281" s="1"/>
  <c r="AQ108" i="273"/>
  <c r="AQ109" i="273" s="1"/>
  <c r="AP4" i="280"/>
  <c r="AP4" i="275"/>
  <c r="AP4" i="265"/>
  <c r="AP4" i="281"/>
  <c r="AP4" i="273"/>
  <c r="X121" i="281"/>
  <c r="X112" i="281" s="1"/>
  <c r="W69" i="265"/>
  <c r="AQ81" i="281"/>
  <c r="AQ119" i="281"/>
  <c r="AR108" i="273"/>
  <c r="AR2" i="273"/>
  <c r="AQ120" i="273"/>
  <c r="AQ12" i="281" s="1"/>
  <c r="AR75" i="273"/>
  <c r="AR90" i="273"/>
  <c r="AR91" i="273" s="1"/>
  <c r="AR100" i="273" s="1"/>
  <c r="AS101" i="273" s="1"/>
  <c r="AS59" i="273" s="1"/>
  <c r="AQ114" i="273"/>
  <c r="AQ21" i="281" s="1"/>
  <c r="AQ23" i="281" s="1"/>
  <c r="AQ29" i="281" s="1"/>
  <c r="W37" i="280"/>
  <c r="X113" i="281"/>
  <c r="X114" i="281" s="1"/>
  <c r="X31" i="265" s="1"/>
  <c r="AP122" i="281"/>
  <c r="AP110" i="281"/>
  <c r="AP98" i="281"/>
  <c r="AP10" i="265" s="1"/>
  <c r="AP105" i="281"/>
  <c r="AP107" i="281" s="1"/>
  <c r="AP111" i="281" s="1"/>
  <c r="AR98" i="281"/>
  <c r="AR10" i="265" s="1"/>
  <c r="AR122" i="281"/>
  <c r="AR105" i="281"/>
  <c r="AR110" i="281"/>
  <c r="AN51" i="281"/>
  <c r="AO61" i="281"/>
  <c r="AO107" i="281"/>
  <c r="AO111" i="281" s="1"/>
  <c r="AQ46" i="281"/>
  <c r="AQ72" i="281"/>
  <c r="AO45" i="281"/>
  <c r="AO47" i="281" s="1"/>
  <c r="X52" i="281"/>
  <c r="X53" i="281" s="1"/>
  <c r="AM76" i="281"/>
  <c r="AM78" i="281" s="1"/>
  <c r="AM85" i="281" s="1"/>
  <c r="AM86" i="281" s="1"/>
  <c r="AN83" i="281" s="1"/>
  <c r="AO84" i="281"/>
  <c r="AO71" i="281"/>
  <c r="AO73" i="281" s="1"/>
  <c r="AO77" i="281" s="1"/>
  <c r="AP84" i="281"/>
  <c r="AP71" i="281"/>
  <c r="AP73" i="281" s="1"/>
  <c r="AP77" i="281" s="1"/>
  <c r="AO50" i="281"/>
  <c r="AO9" i="265"/>
  <c r="AO11" i="265" s="1"/>
  <c r="AO14" i="265" s="1"/>
  <c r="AO19" i="265" s="1"/>
  <c r="AO22" i="265" s="1"/>
  <c r="AQ58" i="281"/>
  <c r="AQ57" i="273"/>
  <c r="AQ60" i="273" s="1"/>
  <c r="AQ66" i="273" s="1"/>
  <c r="AQ67" i="273" s="1"/>
  <c r="AQ3" i="282" s="1"/>
  <c r="AQ15" i="275"/>
  <c r="AQ20" i="275" s="1"/>
  <c r="AR17" i="275" s="1"/>
  <c r="AQ79" i="273"/>
  <c r="AR80" i="273" s="1"/>
  <c r="AR58" i="273" s="1"/>
  <c r="AQ118" i="273"/>
  <c r="AQ38" i="273"/>
  <c r="AR39" i="273" s="1"/>
  <c r="AR41" i="273" s="1"/>
  <c r="AR76" i="273"/>
  <c r="AU5" i="281"/>
  <c r="AU5" i="280"/>
  <c r="AS24" i="273"/>
  <c r="AS25" i="273" s="1"/>
  <c r="AS124" i="273"/>
  <c r="AQ23" i="280"/>
  <c r="AP9" i="265"/>
  <c r="AP61" i="281"/>
  <c r="AP50" i="281"/>
  <c r="AP45" i="281"/>
  <c r="AP47" i="281" s="1"/>
  <c r="AR2" i="281"/>
  <c r="AR125" i="273"/>
  <c r="AR126" i="273" s="1"/>
  <c r="AR106" i="281" s="1"/>
  <c r="AN26" i="280"/>
  <c r="AP3" i="280"/>
  <c r="AP3" i="281"/>
  <c r="AQ14" i="281"/>
  <c r="AQ28" i="281" s="1"/>
  <c r="AR113" i="273"/>
  <c r="AR114" i="273" s="1"/>
  <c r="AR21" i="281" s="1"/>
  <c r="AR37" i="281"/>
  <c r="AR22" i="281"/>
  <c r="AR23" i="281" s="1"/>
  <c r="AR29" i="281" s="1"/>
  <c r="AR13" i="281"/>
  <c r="AR34" i="280"/>
  <c r="AR119" i="273"/>
  <c r="AR120" i="273" s="1"/>
  <c r="AR12" i="281" s="1"/>
  <c r="AT19" i="273"/>
  <c r="AT20" i="273" s="1"/>
  <c r="AT56" i="273"/>
  <c r="AT37" i="273"/>
  <c r="AT47" i="273"/>
  <c r="AT48" i="273" s="1"/>
  <c r="AT51" i="273" s="1"/>
  <c r="AS39" i="273"/>
  <c r="AS41" i="273" s="1"/>
  <c r="AS52" i="273" s="1"/>
  <c r="AS51" i="273"/>
  <c r="AU13" i="273"/>
  <c r="AU14" i="273" s="1"/>
  <c r="AU5" i="275"/>
  <c r="AU5" i="265"/>
  <c r="AV10" i="273"/>
  <c r="AU5" i="273"/>
  <c r="AQ112" i="273"/>
  <c r="AR109" i="273"/>
  <c r="AR57" i="273"/>
  <c r="AR15" i="275"/>
  <c r="AR20" i="275" s="1"/>
  <c r="AS17" i="275" s="1"/>
  <c r="AP3" i="265"/>
  <c r="AP3" i="275"/>
  <c r="AP3" i="273"/>
  <c r="AP50" i="273"/>
  <c r="AR60" i="273"/>
  <c r="U25" i="280" l="1"/>
  <c r="T74" i="265"/>
  <c r="T75" i="265" s="1"/>
  <c r="T81" i="265" s="1"/>
  <c r="T63" i="265"/>
  <c r="T65" i="265" s="1"/>
  <c r="T67" i="265" s="1"/>
  <c r="T80" i="265" s="1"/>
  <c r="U36" i="280"/>
  <c r="U49" i="280" s="1"/>
  <c r="U51" i="280" s="1"/>
  <c r="U55" i="280" s="1"/>
  <c r="AR119" i="281"/>
  <c r="AR11" i="280"/>
  <c r="AR13" i="282"/>
  <c r="AS2" i="280"/>
  <c r="AS2" i="282"/>
  <c r="AQ15" i="282"/>
  <c r="AQ18" i="282" s="1"/>
  <c r="AP59" i="265"/>
  <c r="AP60" i="265" s="1"/>
  <c r="AQ13" i="280"/>
  <c r="AQ16" i="280" s="1"/>
  <c r="AP73" i="265"/>
  <c r="AP11" i="265"/>
  <c r="AP14" i="265" s="1"/>
  <c r="AP19" i="265" s="1"/>
  <c r="AP22" i="265" s="1"/>
  <c r="X123" i="281"/>
  <c r="X124" i="281"/>
  <c r="Y121" i="281" s="1"/>
  <c r="Y112" i="281" s="1"/>
  <c r="AQ98" i="281"/>
  <c r="AQ10" i="265" s="1"/>
  <c r="AQ122" i="281"/>
  <c r="AQ110" i="281"/>
  <c r="AQ105" i="281"/>
  <c r="AQ107" i="281" s="1"/>
  <c r="AQ111" i="281" s="1"/>
  <c r="AR79" i="273"/>
  <c r="AS80" i="273" s="1"/>
  <c r="AS58" i="273" s="1"/>
  <c r="AR23" i="280"/>
  <c r="AQ30" i="281"/>
  <c r="AQ36" i="281" s="1"/>
  <c r="AQ38" i="281" s="1"/>
  <c r="AQ71" i="281" s="1"/>
  <c r="AQ73" i="281" s="1"/>
  <c r="AQ77" i="281" s="1"/>
  <c r="AP51" i="281"/>
  <c r="AO51" i="281"/>
  <c r="AS2" i="273"/>
  <c r="AR58" i="281"/>
  <c r="AR81" i="281"/>
  <c r="AR46" i="281"/>
  <c r="AR72" i="281"/>
  <c r="X62" i="281"/>
  <c r="X63" i="281" s="1"/>
  <c r="X30" i="265"/>
  <c r="X33" i="265" s="1"/>
  <c r="X37" i="265" s="1"/>
  <c r="X42" i="265" s="1"/>
  <c r="X47" i="265" s="1"/>
  <c r="X50" i="265" s="1"/>
  <c r="AN76" i="281"/>
  <c r="AN78" i="281" s="1"/>
  <c r="AN85" i="281" s="1"/>
  <c r="AN86" i="281" s="1"/>
  <c r="AO83" i="281" s="1"/>
  <c r="AQ84" i="281"/>
  <c r="AO26" i="280"/>
  <c r="AT24" i="273"/>
  <c r="AT25" i="273" s="1"/>
  <c r="AT124" i="273"/>
  <c r="AQ50" i="281"/>
  <c r="AS2" i="281"/>
  <c r="AS125" i="273"/>
  <c r="AS126" i="273" s="1"/>
  <c r="AS106" i="281" s="1"/>
  <c r="AS2" i="275"/>
  <c r="AS32" i="273"/>
  <c r="AS33" i="273" s="1"/>
  <c r="AR42" i="273"/>
  <c r="AR4" i="282" s="1"/>
  <c r="AR52" i="273"/>
  <c r="AV5" i="281"/>
  <c r="AV5" i="280"/>
  <c r="AS90" i="273"/>
  <c r="AS91" i="273" s="1"/>
  <c r="AS100" i="273" s="1"/>
  <c r="AT101" i="273" s="1"/>
  <c r="AT59" i="273" s="1"/>
  <c r="AS96" i="273"/>
  <c r="AS97" i="273" s="1"/>
  <c r="AS96" i="281" s="1"/>
  <c r="AS97" i="281" s="1"/>
  <c r="AS2" i="265"/>
  <c r="AS75" i="273"/>
  <c r="AS76" i="273" s="1"/>
  <c r="AQ3" i="280"/>
  <c r="AQ3" i="281"/>
  <c r="AR14" i="281"/>
  <c r="AR28" i="281" s="1"/>
  <c r="AR30" i="281" s="1"/>
  <c r="AR36" i="281" s="1"/>
  <c r="AR38" i="281" s="1"/>
  <c r="AT2" i="280"/>
  <c r="AT90" i="273"/>
  <c r="AT91" i="273" s="1"/>
  <c r="AT100" i="273" s="1"/>
  <c r="AU101" i="273" s="1"/>
  <c r="AU59" i="273" s="1"/>
  <c r="AS42" i="273"/>
  <c r="AS4" i="282" s="1"/>
  <c r="AU37" i="273"/>
  <c r="AU56" i="273"/>
  <c r="AU47" i="273"/>
  <c r="AU48" i="273" s="1"/>
  <c r="AU19" i="273"/>
  <c r="AU20" i="273" s="1"/>
  <c r="AT2" i="275"/>
  <c r="AT2" i="265"/>
  <c r="AV13" i="273"/>
  <c r="AV14" i="273" s="1"/>
  <c r="AW10" i="273"/>
  <c r="AV5" i="273"/>
  <c r="AV5" i="275"/>
  <c r="AV5" i="265"/>
  <c r="AR66" i="273"/>
  <c r="AR67" i="273" s="1"/>
  <c r="AR3" i="282" s="1"/>
  <c r="AR112" i="273"/>
  <c r="AQ3" i="265"/>
  <c r="AQ3" i="273"/>
  <c r="AQ50" i="273"/>
  <c r="AQ3" i="275"/>
  <c r="AS4" i="265"/>
  <c r="T82" i="265" l="1"/>
  <c r="T83" i="265"/>
  <c r="U44" i="280"/>
  <c r="U46" i="280" s="1"/>
  <c r="U54" i="280" s="1"/>
  <c r="U56" i="280" s="1"/>
  <c r="U57" i="280" s="1"/>
  <c r="AR13" i="280"/>
  <c r="AR16" i="280" s="1"/>
  <c r="AQ73" i="265"/>
  <c r="AR15" i="282"/>
  <c r="AR18" i="282" s="1"/>
  <c r="AQ59" i="265"/>
  <c r="AQ60" i="265" s="1"/>
  <c r="AS119" i="281"/>
  <c r="AS11" i="280"/>
  <c r="AS13" i="282"/>
  <c r="AT32" i="273"/>
  <c r="AT33" i="273" s="1"/>
  <c r="AT2" i="282"/>
  <c r="X69" i="265"/>
  <c r="AP26" i="280"/>
  <c r="AS79" i="273"/>
  <c r="AT80" i="273" s="1"/>
  <c r="AT58" i="273" s="1"/>
  <c r="AS34" i="280"/>
  <c r="AS22" i="281"/>
  <c r="AQ9" i="265"/>
  <c r="AQ11" i="265" s="1"/>
  <c r="AQ14" i="265" s="1"/>
  <c r="AQ19" i="265" s="1"/>
  <c r="AQ22" i="265" s="1"/>
  <c r="AT118" i="273"/>
  <c r="AT38" i="273"/>
  <c r="AT2" i="273"/>
  <c r="AT96" i="273"/>
  <c r="AT97" i="273" s="1"/>
  <c r="AT96" i="281" s="1"/>
  <c r="AT97" i="281" s="1"/>
  <c r="AQ45" i="281"/>
  <c r="AQ47" i="281" s="1"/>
  <c r="AQ51" i="281" s="1"/>
  <c r="AQ61" i="281"/>
  <c r="AS98" i="281"/>
  <c r="AS10" i="265" s="1"/>
  <c r="AS110" i="281"/>
  <c r="AS122" i="281"/>
  <c r="AS105" i="281"/>
  <c r="AR107" i="281"/>
  <c r="AR111" i="281" s="1"/>
  <c r="AT119" i="273"/>
  <c r="AS58" i="281"/>
  <c r="AS81" i="281"/>
  <c r="AS46" i="281"/>
  <c r="AS72" i="281"/>
  <c r="AQ26" i="280"/>
  <c r="X37" i="280"/>
  <c r="Y60" i="281"/>
  <c r="X64" i="265"/>
  <c r="AO76" i="281"/>
  <c r="AO78" i="281" s="1"/>
  <c r="AO85" i="281" s="1"/>
  <c r="AO86" i="281" s="1"/>
  <c r="AP83" i="281" s="1"/>
  <c r="AR71" i="281"/>
  <c r="AR73" i="281" s="1"/>
  <c r="AR77" i="281" s="1"/>
  <c r="AR84" i="281"/>
  <c r="AW5" i="281"/>
  <c r="AW5" i="280"/>
  <c r="AU24" i="273"/>
  <c r="AU25" i="273" s="1"/>
  <c r="AU124" i="273"/>
  <c r="AR9" i="265"/>
  <c r="AR11" i="265" s="1"/>
  <c r="AR14" i="265" s="1"/>
  <c r="AR19" i="265" s="1"/>
  <c r="AR22" i="265" s="1"/>
  <c r="AR61" i="281"/>
  <c r="AR50" i="281"/>
  <c r="AR45" i="281"/>
  <c r="AR47" i="281" s="1"/>
  <c r="AS119" i="273"/>
  <c r="AS120" i="273" s="1"/>
  <c r="AS12" i="281" s="1"/>
  <c r="AS108" i="273"/>
  <c r="AS109" i="273" s="1"/>
  <c r="AS113" i="273"/>
  <c r="AS114" i="273" s="1"/>
  <c r="AS21" i="281" s="1"/>
  <c r="AS23" i="281" s="1"/>
  <c r="AS29" i="281" s="1"/>
  <c r="AS38" i="273"/>
  <c r="AT39" i="273" s="1"/>
  <c r="AT41" i="273" s="1"/>
  <c r="AT52" i="273" s="1"/>
  <c r="AS118" i="273"/>
  <c r="AS15" i="275"/>
  <c r="AS20" i="275" s="1"/>
  <c r="AT17" i="275" s="1"/>
  <c r="AS57" i="273"/>
  <c r="AS60" i="273" s="1"/>
  <c r="AS66" i="273" s="1"/>
  <c r="AS67" i="273" s="1"/>
  <c r="AS3" i="282" s="1"/>
  <c r="AS23" i="280"/>
  <c r="AS13" i="281"/>
  <c r="AS14" i="281" s="1"/>
  <c r="AS28" i="281" s="1"/>
  <c r="AS37" i="281"/>
  <c r="AR4" i="281"/>
  <c r="AR4" i="273"/>
  <c r="AR4" i="275"/>
  <c r="AR4" i="280"/>
  <c r="AR4" i="265"/>
  <c r="AT2" i="281"/>
  <c r="AT125" i="273"/>
  <c r="AT126" i="273" s="1"/>
  <c r="AT106" i="281" s="1"/>
  <c r="AT75" i="273"/>
  <c r="AT76" i="273" s="1"/>
  <c r="AR26" i="280"/>
  <c r="AS4" i="280"/>
  <c r="AS4" i="281"/>
  <c r="AT37" i="281"/>
  <c r="AT13" i="281"/>
  <c r="AR3" i="280"/>
  <c r="AR3" i="281"/>
  <c r="AS4" i="273"/>
  <c r="AS4" i="275"/>
  <c r="AT42" i="273"/>
  <c r="AT113" i="273"/>
  <c r="AU51" i="273"/>
  <c r="AV37" i="273"/>
  <c r="AV47" i="273"/>
  <c r="AV48" i="273" s="1"/>
  <c r="AV51" i="273" s="1"/>
  <c r="AV56" i="273"/>
  <c r="AV19" i="273"/>
  <c r="AV20" i="273" s="1"/>
  <c r="AW5" i="265"/>
  <c r="AX10" i="273"/>
  <c r="AW5" i="275"/>
  <c r="AW5" i="273"/>
  <c r="AW13" i="273"/>
  <c r="AW14" i="273" s="1"/>
  <c r="AS112" i="273"/>
  <c r="AT4" i="275"/>
  <c r="AR3" i="273"/>
  <c r="AR3" i="275"/>
  <c r="AR3" i="265"/>
  <c r="AR50" i="273"/>
  <c r="U52" i="265" l="1"/>
  <c r="U53" i="265" s="1"/>
  <c r="U24" i="265"/>
  <c r="U25" i="265" s="1"/>
  <c r="U38" i="280"/>
  <c r="U39" i="280" s="1"/>
  <c r="U27" i="280"/>
  <c r="U28" i="280" s="1"/>
  <c r="AT4" i="265"/>
  <c r="AT4" i="282"/>
  <c r="AT11" i="280"/>
  <c r="AT13" i="282"/>
  <c r="AU2" i="280"/>
  <c r="AU2" i="282"/>
  <c r="AS15" i="282"/>
  <c r="AS18" i="282" s="1"/>
  <c r="AR59" i="265"/>
  <c r="AR60" i="265" s="1"/>
  <c r="AS13" i="280"/>
  <c r="AS16" i="280" s="1"/>
  <c r="AR73" i="265"/>
  <c r="AT4" i="273"/>
  <c r="AT114" i="273"/>
  <c r="AT21" i="281" s="1"/>
  <c r="AU32" i="273"/>
  <c r="AU33" i="273" s="1"/>
  <c r="AU38" i="273" s="1"/>
  <c r="AU39" i="273"/>
  <c r="AU41" i="273" s="1"/>
  <c r="AU42" i="273"/>
  <c r="AU52" i="273"/>
  <c r="AU2" i="273"/>
  <c r="AT22" i="281"/>
  <c r="AT108" i="273"/>
  <c r="AT109" i="273" s="1"/>
  <c r="AT112" i="273" s="1"/>
  <c r="AT81" i="281"/>
  <c r="AT119" i="281"/>
  <c r="AT98" i="281"/>
  <c r="AT10" i="265" s="1"/>
  <c r="AT122" i="281"/>
  <c r="AT105" i="281"/>
  <c r="AT110" i="281"/>
  <c r="AR51" i="281"/>
  <c r="Y52" i="281"/>
  <c r="Y53" i="281" s="1"/>
  <c r="Y113" i="281"/>
  <c r="AT46" i="281"/>
  <c r="AT72" i="281"/>
  <c r="Y62" i="281"/>
  <c r="Y63" i="281" s="1"/>
  <c r="AP76" i="281"/>
  <c r="AP78" i="281" s="1"/>
  <c r="AP85" i="281" s="1"/>
  <c r="AP86" i="281" s="1"/>
  <c r="AQ83" i="281" s="1"/>
  <c r="AT58" i="281"/>
  <c r="AT34" i="280"/>
  <c r="AT79" i="273"/>
  <c r="AU80" i="273" s="1"/>
  <c r="AU58" i="273" s="1"/>
  <c r="AT23" i="280"/>
  <c r="AT57" i="273"/>
  <c r="AT15" i="275"/>
  <c r="AT20" i="275" s="1"/>
  <c r="AU17" i="275" s="1"/>
  <c r="AT60" i="273"/>
  <c r="AT66" i="273" s="1"/>
  <c r="AT67" i="273" s="1"/>
  <c r="AT3" i="282" s="1"/>
  <c r="AX5" i="281"/>
  <c r="AX5" i="280"/>
  <c r="AS30" i="281"/>
  <c r="AS36" i="281" s="1"/>
  <c r="AS38" i="281" s="1"/>
  <c r="AU2" i="281"/>
  <c r="AU125" i="273"/>
  <c r="AU126" i="273" s="1"/>
  <c r="AU106" i="281" s="1"/>
  <c r="AU75" i="273"/>
  <c r="AU76" i="273" s="1"/>
  <c r="AV24" i="273"/>
  <c r="AV25" i="273" s="1"/>
  <c r="AV124" i="273"/>
  <c r="AU96" i="273"/>
  <c r="AU97" i="273" s="1"/>
  <c r="AU96" i="281" s="1"/>
  <c r="AU97" i="281" s="1"/>
  <c r="AU2" i="275"/>
  <c r="AU90" i="273"/>
  <c r="AU91" i="273" s="1"/>
  <c r="AU100" i="273" s="1"/>
  <c r="AV101" i="273" s="1"/>
  <c r="AV59" i="273" s="1"/>
  <c r="AU2" i="265"/>
  <c r="AT120" i="273"/>
  <c r="AT12" i="281" s="1"/>
  <c r="AT14" i="281" s="1"/>
  <c r="AT28" i="281" s="1"/>
  <c r="AS3" i="280"/>
  <c r="AS3" i="281"/>
  <c r="AU4" i="281"/>
  <c r="AT4" i="280"/>
  <c r="AT4" i="281"/>
  <c r="AT23" i="281"/>
  <c r="AT29" i="281" s="1"/>
  <c r="AV90" i="273"/>
  <c r="AV91" i="273" s="1"/>
  <c r="AV100" i="273" s="1"/>
  <c r="AW101" i="273" s="1"/>
  <c r="AW59" i="273" s="1"/>
  <c r="AV2" i="265"/>
  <c r="AX13" i="273"/>
  <c r="AX14" i="273" s="1"/>
  <c r="AY10" i="273"/>
  <c r="AX5" i="273"/>
  <c r="AX5" i="275"/>
  <c r="AX5" i="265"/>
  <c r="AV39" i="273"/>
  <c r="AV41" i="273" s="1"/>
  <c r="AV52" i="273" s="1"/>
  <c r="AW19" i="273"/>
  <c r="AW20" i="273" s="1"/>
  <c r="AW47" i="273"/>
  <c r="AW48" i="273" s="1"/>
  <c r="AW56" i="273"/>
  <c r="AW37" i="273"/>
  <c r="AU4" i="275"/>
  <c r="AS50" i="273"/>
  <c r="AS3" i="265"/>
  <c r="AS3" i="275"/>
  <c r="AS3" i="273"/>
  <c r="AV42" i="273"/>
  <c r="AV4" i="282" s="1"/>
  <c r="V25" i="280" l="1"/>
  <c r="U74" i="265"/>
  <c r="U75" i="265" s="1"/>
  <c r="U81" i="265" s="1"/>
  <c r="V36" i="280"/>
  <c r="V49" i="280" s="1"/>
  <c r="V51" i="280" s="1"/>
  <c r="V55" i="280" s="1"/>
  <c r="U63" i="265"/>
  <c r="U65" i="265" s="1"/>
  <c r="U67" i="265" s="1"/>
  <c r="U80" i="265" s="1"/>
  <c r="AV32" i="273"/>
  <c r="AV33" i="273" s="1"/>
  <c r="AV118" i="273" s="1"/>
  <c r="AV2" i="282"/>
  <c r="AU13" i="282"/>
  <c r="AU11" i="280"/>
  <c r="AU4" i="280"/>
  <c r="AU4" i="282"/>
  <c r="AT13" i="280"/>
  <c r="AT16" i="280" s="1"/>
  <c r="AS73" i="265"/>
  <c r="AT15" i="282"/>
  <c r="AT18" i="282" s="1"/>
  <c r="AS59" i="265"/>
  <c r="AS60" i="265" s="1"/>
  <c r="AU4" i="265"/>
  <c r="AU4" i="273"/>
  <c r="AV75" i="273"/>
  <c r="AV76" i="273" s="1"/>
  <c r="AV2" i="280"/>
  <c r="AU22" i="281"/>
  <c r="AU118" i="273"/>
  <c r="AV38" i="273"/>
  <c r="AU81" i="281"/>
  <c r="AU119" i="281"/>
  <c r="AV2" i="275"/>
  <c r="AV96" i="273"/>
  <c r="AV97" i="273" s="1"/>
  <c r="AV2" i="273"/>
  <c r="AU13" i="281"/>
  <c r="AU37" i="281"/>
  <c r="AU98" i="281"/>
  <c r="AU10" i="265" s="1"/>
  <c r="AU110" i="281"/>
  <c r="AU122" i="281"/>
  <c r="AU105" i="281"/>
  <c r="Y30" i="265"/>
  <c r="Y114" i="281"/>
  <c r="Y31" i="265" s="1"/>
  <c r="Y123" i="281"/>
  <c r="Y124" i="281" s="1"/>
  <c r="AS107" i="281"/>
  <c r="AS111" i="281" s="1"/>
  <c r="AV119" i="273"/>
  <c r="AU46" i="281"/>
  <c r="AU72" i="281"/>
  <c r="Z60" i="281"/>
  <c r="Y64" i="265"/>
  <c r="AQ76" i="281"/>
  <c r="AQ78" i="281" s="1"/>
  <c r="AQ85" i="281" s="1"/>
  <c r="AQ86" i="281" s="1"/>
  <c r="AR83" i="281" s="1"/>
  <c r="AS84" i="281"/>
  <c r="AS71" i="281"/>
  <c r="AS73" i="281" s="1"/>
  <c r="AS77" i="281" s="1"/>
  <c r="AU58" i="281"/>
  <c r="AU23" i="280"/>
  <c r="AU57" i="273"/>
  <c r="AU60" i="273" s="1"/>
  <c r="AU15" i="275"/>
  <c r="AU20" i="275" s="1"/>
  <c r="AV17" i="275" s="1"/>
  <c r="AU34" i="280"/>
  <c r="AU79" i="273"/>
  <c r="AV80" i="273" s="1"/>
  <c r="AV58" i="273" s="1"/>
  <c r="AY5" i="281"/>
  <c r="AY5" i="280"/>
  <c r="AS9" i="265"/>
  <c r="AS11" i="265" s="1"/>
  <c r="AS14" i="265" s="1"/>
  <c r="AS19" i="265" s="1"/>
  <c r="AS22" i="265" s="1"/>
  <c r="AS61" i="281"/>
  <c r="AS50" i="281"/>
  <c r="AS45" i="281"/>
  <c r="AS47" i="281" s="1"/>
  <c r="AW24" i="273"/>
  <c r="AW25" i="273" s="1"/>
  <c r="AW2" i="282" s="1"/>
  <c r="AW124" i="273"/>
  <c r="AT30" i="281"/>
  <c r="AT36" i="281" s="1"/>
  <c r="AT38" i="281" s="1"/>
  <c r="AU119" i="273"/>
  <c r="AU120" i="273" s="1"/>
  <c r="AU12" i="281" s="1"/>
  <c r="AU14" i="281" s="1"/>
  <c r="AU28" i="281" s="1"/>
  <c r="AU108" i="273"/>
  <c r="AU109" i="273" s="1"/>
  <c r="AU113" i="273"/>
  <c r="AU114" i="273" s="1"/>
  <c r="AU21" i="281" s="1"/>
  <c r="AV2" i="281"/>
  <c r="AV125" i="273"/>
  <c r="AV126" i="273" s="1"/>
  <c r="AV106" i="281" s="1"/>
  <c r="AV4" i="280"/>
  <c r="AV4" i="281"/>
  <c r="AT3" i="280"/>
  <c r="AT3" i="281"/>
  <c r="AV37" i="281"/>
  <c r="AV22" i="281"/>
  <c r="AV13" i="281"/>
  <c r="AU23" i="281"/>
  <c r="AU29" i="281" s="1"/>
  <c r="AW2" i="280"/>
  <c r="AW39" i="273"/>
  <c r="AW41" i="273" s="1"/>
  <c r="AW52" i="273" s="1"/>
  <c r="AW51" i="273"/>
  <c r="AW2" i="265"/>
  <c r="AX37" i="273"/>
  <c r="AX47" i="273"/>
  <c r="AX48" i="273" s="1"/>
  <c r="AX51" i="273" s="1"/>
  <c r="AX19" i="273"/>
  <c r="AX20" i="273" s="1"/>
  <c r="AX56" i="273"/>
  <c r="AY5" i="275"/>
  <c r="AY5" i="265"/>
  <c r="AY13" i="273"/>
  <c r="AY14" i="273" s="1"/>
  <c r="AY5" i="273"/>
  <c r="AZ10" i="273"/>
  <c r="AU66" i="273"/>
  <c r="AU67" i="273" s="1"/>
  <c r="AU3" i="282" s="1"/>
  <c r="AU112" i="273"/>
  <c r="AV4" i="275"/>
  <c r="AV4" i="265"/>
  <c r="AV4" i="273"/>
  <c r="AT3" i="265"/>
  <c r="AT3" i="273"/>
  <c r="AT3" i="275"/>
  <c r="AT50" i="273"/>
  <c r="U82" i="265" l="1"/>
  <c r="U83" i="265"/>
  <c r="V44" i="280"/>
  <c r="V46" i="280" s="1"/>
  <c r="V54" i="280" s="1"/>
  <c r="V56" i="280" s="1"/>
  <c r="V57" i="280" s="1"/>
  <c r="AV119" i="281"/>
  <c r="AV11" i="280"/>
  <c r="AV13" i="282"/>
  <c r="AV23" i="280"/>
  <c r="AV15" i="275"/>
  <c r="AV57" i="273"/>
  <c r="AW96" i="273"/>
  <c r="AW97" i="273" s="1"/>
  <c r="AW32" i="273"/>
  <c r="AW33" i="273" s="1"/>
  <c r="AU15" i="282"/>
  <c r="AU18" i="282" s="1"/>
  <c r="AT59" i="265"/>
  <c r="AT60" i="265" s="1"/>
  <c r="AU13" i="280"/>
  <c r="AU16" i="280" s="1"/>
  <c r="AT73" i="265"/>
  <c r="Y33" i="265"/>
  <c r="Y37" i="265" s="1"/>
  <c r="Y42" i="265" s="1"/>
  <c r="Y47" i="265" s="1"/>
  <c r="Y50" i="265" s="1"/>
  <c r="Z121" i="281"/>
  <c r="Z112" i="281" s="1"/>
  <c r="Y69" i="265"/>
  <c r="AV79" i="273"/>
  <c r="AW80" i="273" s="1"/>
  <c r="AW58" i="273" s="1"/>
  <c r="AV34" i="280"/>
  <c r="AV96" i="281"/>
  <c r="AV97" i="281" s="1"/>
  <c r="AV113" i="273"/>
  <c r="AV108" i="273"/>
  <c r="AV109" i="273" s="1"/>
  <c r="AT107" i="281"/>
  <c r="AT111" i="281" s="1"/>
  <c r="AS51" i="281"/>
  <c r="Z52" i="281"/>
  <c r="Z53" i="281" s="1"/>
  <c r="Z30" i="265" s="1"/>
  <c r="Z113" i="281"/>
  <c r="AW42" i="273"/>
  <c r="AW4" i="282" s="1"/>
  <c r="AV58" i="281"/>
  <c r="AV81" i="281"/>
  <c r="AV46" i="281"/>
  <c r="AV72" i="281"/>
  <c r="AV120" i="273"/>
  <c r="AV12" i="281" s="1"/>
  <c r="Z62" i="281"/>
  <c r="Z63" i="281" s="1"/>
  <c r="AR76" i="281"/>
  <c r="AR78" i="281" s="1"/>
  <c r="AR85" i="281" s="1"/>
  <c r="AR86" i="281" s="1"/>
  <c r="AS83" i="281" s="1"/>
  <c r="AT84" i="281"/>
  <c r="AT71" i="281"/>
  <c r="AT73" i="281" s="1"/>
  <c r="AT77" i="281" s="1"/>
  <c r="AU30" i="281"/>
  <c r="AU36" i="281" s="1"/>
  <c r="AU38" i="281" s="1"/>
  <c r="AT9" i="265"/>
  <c r="AT11" i="265" s="1"/>
  <c r="AT14" i="265" s="1"/>
  <c r="AT19" i="265" s="1"/>
  <c r="AT22" i="265" s="1"/>
  <c r="AT61" i="281"/>
  <c r="AT50" i="281"/>
  <c r="AT45" i="281"/>
  <c r="AT47" i="281" s="1"/>
  <c r="AV20" i="275"/>
  <c r="AW17" i="275" s="1"/>
  <c r="AV60" i="273"/>
  <c r="AZ5" i="281"/>
  <c r="AZ5" i="280"/>
  <c r="AX24" i="273"/>
  <c r="AX25" i="273" s="1"/>
  <c r="AX124" i="273"/>
  <c r="AV14" i="281"/>
  <c r="AV28" i="281" s="1"/>
  <c r="AW2" i="281"/>
  <c r="AW125" i="273"/>
  <c r="AW126" i="273" s="1"/>
  <c r="AW106" i="281" s="1"/>
  <c r="AW75" i="273"/>
  <c r="AW76" i="273" s="1"/>
  <c r="AW2" i="273"/>
  <c r="AW90" i="273"/>
  <c r="AW91" i="273" s="1"/>
  <c r="AW100" i="273" s="1"/>
  <c r="AX101" i="273" s="1"/>
  <c r="AX59" i="273" s="1"/>
  <c r="AW2" i="275"/>
  <c r="AS26" i="280"/>
  <c r="AV114" i="273"/>
  <c r="AV21" i="281" s="1"/>
  <c r="AV23" i="281" s="1"/>
  <c r="AV29" i="281" s="1"/>
  <c r="AW4" i="280"/>
  <c r="AW4" i="281"/>
  <c r="AW108" i="273"/>
  <c r="AW37" i="281"/>
  <c r="AW22" i="281"/>
  <c r="AW13" i="281"/>
  <c r="AU3" i="280"/>
  <c r="AU3" i="281"/>
  <c r="AW119" i="273"/>
  <c r="AW120" i="273" s="1"/>
  <c r="AW12" i="281" s="1"/>
  <c r="AW34" i="280"/>
  <c r="AX75" i="273"/>
  <c r="AX2" i="275"/>
  <c r="AX2" i="265"/>
  <c r="AY19" i="273"/>
  <c r="AY20" i="273" s="1"/>
  <c r="AY47" i="273"/>
  <c r="AY48" i="273" s="1"/>
  <c r="AY37" i="273"/>
  <c r="AY56" i="273"/>
  <c r="AX2" i="273"/>
  <c r="AZ13" i="273"/>
  <c r="AZ14" i="273" s="1"/>
  <c r="BA10" i="273"/>
  <c r="AZ5" i="273"/>
  <c r="AZ5" i="265"/>
  <c r="AZ5" i="275"/>
  <c r="AV66" i="273"/>
  <c r="AV67" i="273" s="1"/>
  <c r="AV3" i="282" s="1"/>
  <c r="AW15" i="275"/>
  <c r="AW20" i="275" s="1"/>
  <c r="AX17" i="275" s="1"/>
  <c r="AW4" i="265"/>
  <c r="AW4" i="273"/>
  <c r="AW4" i="275"/>
  <c r="AU3" i="275"/>
  <c r="AU3" i="273"/>
  <c r="AU50" i="273"/>
  <c r="AU3" i="265"/>
  <c r="AY51" i="273"/>
  <c r="V52" i="265" l="1"/>
  <c r="V53" i="265" s="1"/>
  <c r="V24" i="265"/>
  <c r="V25" i="265" s="1"/>
  <c r="V38" i="280"/>
  <c r="V39" i="280" s="1"/>
  <c r="V27" i="280"/>
  <c r="V28" i="280" s="1"/>
  <c r="AX2" i="280"/>
  <c r="AX2" i="282"/>
  <c r="AW118" i="273"/>
  <c r="AW38" i="273"/>
  <c r="AX39" i="273" s="1"/>
  <c r="AX41" i="273" s="1"/>
  <c r="AX52" i="273" s="1"/>
  <c r="AW119" i="281"/>
  <c r="AW11" i="280"/>
  <c r="AW13" i="282"/>
  <c r="AV13" i="280"/>
  <c r="AV16" i="280" s="1"/>
  <c r="AU73" i="265"/>
  <c r="AV15" i="282"/>
  <c r="AV18" i="282" s="1"/>
  <c r="AU59" i="265"/>
  <c r="AU60" i="265" s="1"/>
  <c r="AW96" i="281"/>
  <c r="AW97" i="281" s="1"/>
  <c r="AW113" i="273"/>
  <c r="Y37" i="280"/>
  <c r="AV112" i="273"/>
  <c r="AW109" i="273"/>
  <c r="AV98" i="281"/>
  <c r="AV10" i="265" s="1"/>
  <c r="AV105" i="281"/>
  <c r="AV122" i="281"/>
  <c r="AV110" i="281"/>
  <c r="AX90" i="273"/>
  <c r="AX91" i="273" s="1"/>
  <c r="AX100" i="273" s="1"/>
  <c r="AY101" i="273" s="1"/>
  <c r="AY59" i="273" s="1"/>
  <c r="AX96" i="273"/>
  <c r="AX97" i="273" s="1"/>
  <c r="AX113" i="273" s="1"/>
  <c r="Z114" i="281"/>
  <c r="Z31" i="265" s="1"/>
  <c r="Z33" i="265" s="1"/>
  <c r="Z37" i="265" s="1"/>
  <c r="Z42" i="265" s="1"/>
  <c r="Z47" i="265" s="1"/>
  <c r="Z50" i="265" s="1"/>
  <c r="Z123" i="281"/>
  <c r="Z124" i="281" s="1"/>
  <c r="AT51" i="281"/>
  <c r="AU61" i="281"/>
  <c r="AU107" i="281"/>
  <c r="AU111" i="281" s="1"/>
  <c r="AX96" i="281"/>
  <c r="AX97" i="281" s="1"/>
  <c r="AV30" i="281"/>
  <c r="AV36" i="281" s="1"/>
  <c r="AV38" i="281" s="1"/>
  <c r="AV71" i="281" s="1"/>
  <c r="AV73" i="281" s="1"/>
  <c r="AV77" i="281" s="1"/>
  <c r="AU45" i="281"/>
  <c r="AU47" i="281" s="1"/>
  <c r="AX42" i="273"/>
  <c r="AX4" i="282" s="1"/>
  <c r="AW58" i="281"/>
  <c r="AW81" i="281"/>
  <c r="AW114" i="273"/>
  <c r="AW21" i="281" s="1"/>
  <c r="AX76" i="273"/>
  <c r="AW57" i="273"/>
  <c r="AW60" i="273" s="1"/>
  <c r="AW46" i="281"/>
  <c r="AW72" i="281"/>
  <c r="AA60" i="281"/>
  <c r="Z64" i="265"/>
  <c r="AS76" i="281"/>
  <c r="AS78" i="281" s="1"/>
  <c r="AS85" i="281" s="1"/>
  <c r="AS86" i="281" s="1"/>
  <c r="AT83" i="281" s="1"/>
  <c r="AV84" i="281"/>
  <c r="AU84" i="281"/>
  <c r="AU71" i="281"/>
  <c r="AU73" i="281" s="1"/>
  <c r="AU77" i="281" s="1"/>
  <c r="AU50" i="281"/>
  <c r="AU9" i="265"/>
  <c r="AU11" i="265" s="1"/>
  <c r="AU14" i="265" s="1"/>
  <c r="AU19" i="265" s="1"/>
  <c r="AU22" i="265" s="1"/>
  <c r="AV9" i="265"/>
  <c r="AV11" i="265" s="1"/>
  <c r="AV14" i="265" s="1"/>
  <c r="AV19" i="265" s="1"/>
  <c r="AV22" i="265" s="1"/>
  <c r="AV26" i="280" s="1"/>
  <c r="AV61" i="281"/>
  <c r="AV50" i="281"/>
  <c r="AV45" i="281"/>
  <c r="AV47" i="281" s="1"/>
  <c r="BA5" i="281"/>
  <c r="BA5" i="280"/>
  <c r="AT26" i="280"/>
  <c r="AW79" i="273"/>
  <c r="AX80" i="273" s="1"/>
  <c r="AX58" i="273" s="1"/>
  <c r="AX108" i="273"/>
  <c r="AY24" i="273"/>
  <c r="AY25" i="273" s="1"/>
  <c r="AY2" i="282" s="1"/>
  <c r="AY124" i="273"/>
  <c r="AW23" i="280"/>
  <c r="AW23" i="281"/>
  <c r="AW29" i="281" s="1"/>
  <c r="AX2" i="281"/>
  <c r="AX125" i="273"/>
  <c r="AX126" i="273" s="1"/>
  <c r="AX106" i="281" s="1"/>
  <c r="AX32" i="273"/>
  <c r="AX33" i="273" s="1"/>
  <c r="AX4" i="280"/>
  <c r="AX4" i="281"/>
  <c r="AV3" i="280"/>
  <c r="AV3" i="281"/>
  <c r="AX37" i="281"/>
  <c r="AX13" i="281"/>
  <c r="AW14" i="281"/>
  <c r="AW28" i="281" s="1"/>
  <c r="AX34" i="280"/>
  <c r="AX23" i="280"/>
  <c r="AY90" i="273"/>
  <c r="AY91" i="273" s="1"/>
  <c r="AY100" i="273" s="1"/>
  <c r="AZ101" i="273" s="1"/>
  <c r="AZ59" i="273" s="1"/>
  <c r="AY2" i="280"/>
  <c r="AY75" i="273"/>
  <c r="AY76" i="273" s="1"/>
  <c r="AY2" i="273"/>
  <c r="AY32" i="273"/>
  <c r="AY33" i="273" s="1"/>
  <c r="AY38" i="273" s="1"/>
  <c r="BA5" i="265"/>
  <c r="BA5" i="275"/>
  <c r="BB10" i="273"/>
  <c r="BA5" i="273"/>
  <c r="BA13" i="273"/>
  <c r="BA14" i="273" s="1"/>
  <c r="AY96" i="273"/>
  <c r="AY97" i="273" s="1"/>
  <c r="AY96" i="281" s="1"/>
  <c r="AY97" i="281" s="1"/>
  <c r="AY2" i="265"/>
  <c r="AZ19" i="273"/>
  <c r="AZ20" i="273" s="1"/>
  <c r="AZ56" i="273"/>
  <c r="AZ47" i="273"/>
  <c r="AZ48" i="273" s="1"/>
  <c r="AZ51" i="273" s="1"/>
  <c r="AZ37" i="273"/>
  <c r="AW66" i="273"/>
  <c r="AW67" i="273" s="1"/>
  <c r="AW3" i="282" s="1"/>
  <c r="AW112" i="273"/>
  <c r="AV3" i="275"/>
  <c r="AV3" i="273"/>
  <c r="AV50" i="273"/>
  <c r="AV3" i="265"/>
  <c r="AX57" i="273"/>
  <c r="AX79" i="273"/>
  <c r="AY80" i="273" s="1"/>
  <c r="AY58" i="273" s="1"/>
  <c r="AX15" i="275"/>
  <c r="AX20" i="275" s="1"/>
  <c r="AY17" i="275" s="1"/>
  <c r="AX4" i="265"/>
  <c r="AX4" i="273"/>
  <c r="AX4" i="275"/>
  <c r="V74" i="265" l="1"/>
  <c r="V75" i="265" s="1"/>
  <c r="V81" i="265" s="1"/>
  <c r="W25" i="280"/>
  <c r="V63" i="265"/>
  <c r="V65" i="265" s="1"/>
  <c r="V67" i="265" s="1"/>
  <c r="V80" i="265" s="1"/>
  <c r="W36" i="280"/>
  <c r="AY119" i="281"/>
  <c r="AY13" i="282"/>
  <c r="AY11" i="280"/>
  <c r="AX119" i="281"/>
  <c r="AX11" i="280"/>
  <c r="AX13" i="282"/>
  <c r="AW98" i="281"/>
  <c r="AW10" i="265" s="1"/>
  <c r="AW122" i="281"/>
  <c r="AW110" i="281"/>
  <c r="AW105" i="281"/>
  <c r="AW15" i="282"/>
  <c r="AW18" i="282" s="1"/>
  <c r="AV59" i="265"/>
  <c r="AV60" i="265" s="1"/>
  <c r="AW13" i="280"/>
  <c r="AW16" i="280" s="1"/>
  <c r="AV73" i="265"/>
  <c r="AX109" i="273"/>
  <c r="AA121" i="281"/>
  <c r="AA112" i="281" s="1"/>
  <c r="Z69" i="265"/>
  <c r="AX60" i="273"/>
  <c r="AX66" i="273" s="1"/>
  <c r="AX67" i="273" s="1"/>
  <c r="AX3" i="282" s="1"/>
  <c r="AX22" i="281"/>
  <c r="Z37" i="280"/>
  <c r="AX119" i="273"/>
  <c r="AX120" i="273" s="1"/>
  <c r="AX12" i="281" s="1"/>
  <c r="AX14" i="281" s="1"/>
  <c r="AX28" i="281" s="1"/>
  <c r="AY98" i="281"/>
  <c r="AY10" i="265" s="1"/>
  <c r="AY110" i="281"/>
  <c r="AY105" i="281"/>
  <c r="AY122" i="281"/>
  <c r="AX98" i="281"/>
  <c r="AX10" i="265" s="1"/>
  <c r="AX122" i="281"/>
  <c r="AX110" i="281"/>
  <c r="AX105" i="281"/>
  <c r="AV51" i="281"/>
  <c r="AA52" i="281"/>
  <c r="AA53" i="281" s="1"/>
  <c r="AA30" i="265" s="1"/>
  <c r="AA113" i="281"/>
  <c r="AU51" i="281"/>
  <c r="AV107" i="281"/>
  <c r="AV111" i="281" s="1"/>
  <c r="AY58" i="281"/>
  <c r="AY81" i="281"/>
  <c r="AX46" i="281"/>
  <c r="AX72" i="281"/>
  <c r="AX58" i="281"/>
  <c r="AX81" i="281"/>
  <c r="AX114" i="273"/>
  <c r="AX21" i="281" s="1"/>
  <c r="AX23" i="281" s="1"/>
  <c r="AX29" i="281" s="1"/>
  <c r="AA62" i="281"/>
  <c r="AA63" i="281" s="1"/>
  <c r="AT76" i="281"/>
  <c r="AT78" i="281" s="1"/>
  <c r="AT85" i="281" s="1"/>
  <c r="AT86" i="281" s="1"/>
  <c r="AU83" i="281" s="1"/>
  <c r="AU26" i="280"/>
  <c r="BB5" i="281"/>
  <c r="BB5" i="280"/>
  <c r="AY118" i="273"/>
  <c r="AZ24" i="273"/>
  <c r="AZ25" i="273" s="1"/>
  <c r="AZ124" i="273"/>
  <c r="AW30" i="281"/>
  <c r="AW36" i="281" s="1"/>
  <c r="AW38" i="281" s="1"/>
  <c r="AX118" i="273"/>
  <c r="AX38" i="273"/>
  <c r="AY39" i="273" s="1"/>
  <c r="AY41" i="273" s="1"/>
  <c r="AY2" i="281"/>
  <c r="AY125" i="273"/>
  <c r="AY126" i="273" s="1"/>
  <c r="AY106" i="281" s="1"/>
  <c r="AY2" i="275"/>
  <c r="AW3" i="280"/>
  <c r="AW3" i="281"/>
  <c r="AY108" i="273"/>
  <c r="AY109" i="273" s="1"/>
  <c r="AY37" i="281"/>
  <c r="AY22" i="281"/>
  <c r="AY13" i="281"/>
  <c r="AY34" i="280"/>
  <c r="AY23" i="280"/>
  <c r="AZ32" i="273"/>
  <c r="AZ33" i="273" s="1"/>
  <c r="AZ118" i="273" s="1"/>
  <c r="AY119" i="273"/>
  <c r="AY120" i="273" s="1"/>
  <c r="AY12" i="281" s="1"/>
  <c r="AY113" i="273"/>
  <c r="BB13" i="273"/>
  <c r="BB14" i="273" s="1"/>
  <c r="BC10" i="273"/>
  <c r="BB5" i="265"/>
  <c r="BB5" i="273"/>
  <c r="BB5" i="275"/>
  <c r="BA37" i="273"/>
  <c r="BA47" i="273"/>
  <c r="BA48" i="273" s="1"/>
  <c r="BA51" i="273" s="1"/>
  <c r="BA56" i="273"/>
  <c r="BA19" i="273"/>
  <c r="BA20" i="273" s="1"/>
  <c r="AY57" i="273"/>
  <c r="AY60" i="273" s="1"/>
  <c r="AY79" i="273"/>
  <c r="AZ80" i="273" s="1"/>
  <c r="AZ58" i="273" s="1"/>
  <c r="AY15" i="275"/>
  <c r="AY20" i="275" s="1"/>
  <c r="AZ17" i="275" s="1"/>
  <c r="AX112" i="273"/>
  <c r="AW3" i="265"/>
  <c r="AW50" i="273"/>
  <c r="AW3" i="273"/>
  <c r="AW3" i="275"/>
  <c r="V83" i="265" l="1"/>
  <c r="V82" i="265"/>
  <c r="W49" i="280"/>
  <c r="W51" i="280" s="1"/>
  <c r="W55" i="280" s="1"/>
  <c r="W44" i="280"/>
  <c r="W46" i="280" s="1"/>
  <c r="W54" i="280" s="1"/>
  <c r="AZ2" i="280"/>
  <c r="AZ2" i="282"/>
  <c r="AX13" i="280"/>
  <c r="AX16" i="280" s="1"/>
  <c r="AW73" i="265"/>
  <c r="AX15" i="282"/>
  <c r="AX18" i="282" s="1"/>
  <c r="AW59" i="265"/>
  <c r="AW60" i="265" s="1"/>
  <c r="AZ75" i="273"/>
  <c r="AZ76" i="273" s="1"/>
  <c r="AX30" i="281"/>
  <c r="AX36" i="281" s="1"/>
  <c r="AX38" i="281" s="1"/>
  <c r="AX71" i="281" s="1"/>
  <c r="AX73" i="281" s="1"/>
  <c r="AX77" i="281" s="1"/>
  <c r="AY114" i="273"/>
  <c r="AY21" i="281" s="1"/>
  <c r="AY23" i="281" s="1"/>
  <c r="AY29" i="281" s="1"/>
  <c r="AZ2" i="273"/>
  <c r="AZ90" i="273"/>
  <c r="AZ91" i="273" s="1"/>
  <c r="AZ100" i="273" s="1"/>
  <c r="BA101" i="273" s="1"/>
  <c r="BA59" i="273" s="1"/>
  <c r="AA114" i="281"/>
  <c r="AA31" i="265" s="1"/>
  <c r="AA33" i="265" s="1"/>
  <c r="AA37" i="265" s="1"/>
  <c r="AA42" i="265" s="1"/>
  <c r="AA47" i="265" s="1"/>
  <c r="AA50" i="265" s="1"/>
  <c r="AA123" i="281"/>
  <c r="AA124" i="281" s="1"/>
  <c r="AW107" i="281"/>
  <c r="AW111" i="281" s="1"/>
  <c r="AX107" i="281"/>
  <c r="AX111" i="281" s="1"/>
  <c r="AZ38" i="273"/>
  <c r="AZ2" i="265"/>
  <c r="AZ39" i="273"/>
  <c r="AZ41" i="273" s="1"/>
  <c r="AZ96" i="273"/>
  <c r="AZ97" i="273" s="1"/>
  <c r="AZ37" i="281" s="1"/>
  <c r="AZ58" i="281"/>
  <c r="AZ15" i="275"/>
  <c r="AY46" i="281"/>
  <c r="AY72" i="281"/>
  <c r="AB60" i="281"/>
  <c r="AA64" i="265"/>
  <c r="AU76" i="281"/>
  <c r="AU78" i="281" s="1"/>
  <c r="AU85" i="281" s="1"/>
  <c r="AU86" i="281" s="1"/>
  <c r="AV83" i="281" s="1"/>
  <c r="AX84" i="281"/>
  <c r="AW84" i="281"/>
  <c r="AW71" i="281"/>
  <c r="AW73" i="281" s="1"/>
  <c r="AW77" i="281" s="1"/>
  <c r="BA24" i="273"/>
  <c r="BA25" i="273" s="1"/>
  <c r="BA2" i="265" s="1"/>
  <c r="BA124" i="273"/>
  <c r="AZ57" i="273"/>
  <c r="AZ60" i="273" s="1"/>
  <c r="BC5" i="281"/>
  <c r="BC5" i="280"/>
  <c r="AX61" i="281"/>
  <c r="AX45" i="281"/>
  <c r="AX47" i="281" s="1"/>
  <c r="AY42" i="273"/>
  <c r="AY4" i="282" s="1"/>
  <c r="AY52" i="273"/>
  <c r="AW9" i="265"/>
  <c r="AW11" i="265" s="1"/>
  <c r="AW14" i="265" s="1"/>
  <c r="AW19" i="265" s="1"/>
  <c r="AW22" i="265" s="1"/>
  <c r="AW61" i="281"/>
  <c r="AW50" i="281"/>
  <c r="AW45" i="281"/>
  <c r="AW47" i="281" s="1"/>
  <c r="AZ2" i="281"/>
  <c r="AZ125" i="273"/>
  <c r="AZ126" i="273" s="1"/>
  <c r="AZ106" i="281" s="1"/>
  <c r="AZ2" i="275"/>
  <c r="AX3" i="280"/>
  <c r="AX3" i="281"/>
  <c r="AZ22" i="281"/>
  <c r="AY14" i="281"/>
  <c r="AY28" i="281" s="1"/>
  <c r="BA32" i="273"/>
  <c r="BA33" i="273" s="1"/>
  <c r="BA38" i="273" s="1"/>
  <c r="AZ79" i="273"/>
  <c r="BA80" i="273" s="1"/>
  <c r="BA58" i="273" s="1"/>
  <c r="AZ23" i="280"/>
  <c r="BA75" i="273"/>
  <c r="BB19" i="273"/>
  <c r="BB20" i="273" s="1"/>
  <c r="BB56" i="273"/>
  <c r="BB37" i="273"/>
  <c r="BB47" i="273"/>
  <c r="BB48" i="273" s="1"/>
  <c r="BB51" i="273" s="1"/>
  <c r="AZ20" i="275"/>
  <c r="BA17" i="275" s="1"/>
  <c r="BC5" i="265"/>
  <c r="BC13" i="273"/>
  <c r="BC14" i="273" s="1"/>
  <c r="BD10" i="273"/>
  <c r="BC5" i="273"/>
  <c r="BC5" i="275"/>
  <c r="AY112" i="273"/>
  <c r="AY66" i="273"/>
  <c r="AY67" i="273" s="1"/>
  <c r="AY3" i="282" s="1"/>
  <c r="BA76" i="273"/>
  <c r="AX3" i="273"/>
  <c r="AX3" i="275"/>
  <c r="AX3" i="265"/>
  <c r="AX50" i="273"/>
  <c r="W56" i="280" l="1"/>
  <c r="W57" i="280" s="1"/>
  <c r="BA119" i="281"/>
  <c r="BA11" i="280"/>
  <c r="BA13" i="282"/>
  <c r="BA2" i="273"/>
  <c r="BA2" i="280"/>
  <c r="BA2" i="282"/>
  <c r="BA39" i="273"/>
  <c r="BA41" i="273" s="1"/>
  <c r="BA52" i="273" s="1"/>
  <c r="AZ119" i="281"/>
  <c r="AZ11" i="280"/>
  <c r="AZ13" i="282"/>
  <c r="AY15" i="282"/>
  <c r="AY18" i="282" s="1"/>
  <c r="AX59" i="265"/>
  <c r="AX60" i="265" s="1"/>
  <c r="AY13" i="280"/>
  <c r="AY16" i="280" s="1"/>
  <c r="AX73" i="265"/>
  <c r="BA118" i="273"/>
  <c r="BA96" i="273"/>
  <c r="BA97" i="273" s="1"/>
  <c r="BA90" i="273"/>
  <c r="BA91" i="273" s="1"/>
  <c r="BA100" i="273" s="1"/>
  <c r="BB101" i="273" s="1"/>
  <c r="BB59" i="273" s="1"/>
  <c r="BA2" i="275"/>
  <c r="AZ34" i="280"/>
  <c r="AX50" i="281"/>
  <c r="AX9" i="265"/>
  <c r="AX11" i="265" s="1"/>
  <c r="AX14" i="265" s="1"/>
  <c r="AX19" i="265" s="1"/>
  <c r="AX22" i="265" s="1"/>
  <c r="AX26" i="280" s="1"/>
  <c r="AZ81" i="281"/>
  <c r="AA37" i="280"/>
  <c r="AB121" i="281"/>
  <c r="AB112" i="281" s="1"/>
  <c r="AB113" i="281" s="1"/>
  <c r="AA69" i="265"/>
  <c r="AZ13" i="281"/>
  <c r="AW51" i="281"/>
  <c r="AX51" i="281"/>
  <c r="AZ96" i="281"/>
  <c r="AZ97" i="281" s="1"/>
  <c r="AZ113" i="273"/>
  <c r="AZ114" i="273" s="1"/>
  <c r="AZ21" i="281" s="1"/>
  <c r="AZ23" i="281" s="1"/>
  <c r="AZ29" i="281" s="1"/>
  <c r="AZ108" i="273"/>
  <c r="AZ109" i="273" s="1"/>
  <c r="AZ119" i="273"/>
  <c r="AZ120" i="273" s="1"/>
  <c r="AZ12" i="281" s="1"/>
  <c r="AZ14" i="281" s="1"/>
  <c r="AZ28" i="281" s="1"/>
  <c r="BA113" i="273"/>
  <c r="BA96" i="281"/>
  <c r="BA97" i="281" s="1"/>
  <c r="AZ42" i="273"/>
  <c r="AZ4" i="282" s="1"/>
  <c r="AZ52" i="273"/>
  <c r="BA58" i="281"/>
  <c r="BA81" i="281"/>
  <c r="AZ46" i="281"/>
  <c r="AZ72" i="281"/>
  <c r="AB52" i="281"/>
  <c r="AB53" i="281" s="1"/>
  <c r="AV76" i="281"/>
  <c r="AV78" i="281" s="1"/>
  <c r="AV85" i="281" s="1"/>
  <c r="AV86" i="281" s="1"/>
  <c r="AW83" i="281" s="1"/>
  <c r="BD5" i="281"/>
  <c r="BD5" i="280"/>
  <c r="BB24" i="273"/>
  <c r="BB25" i="273" s="1"/>
  <c r="BB124" i="273"/>
  <c r="AW26" i="280"/>
  <c r="AY4" i="281"/>
  <c r="AY4" i="275"/>
  <c r="AY4" i="273"/>
  <c r="AY4" i="280"/>
  <c r="AY4" i="265"/>
  <c r="BA2" i="281"/>
  <c r="BA125" i="273"/>
  <c r="BA126" i="273" s="1"/>
  <c r="BA106" i="281" s="1"/>
  <c r="AY3" i="280"/>
  <c r="AY3" i="281"/>
  <c r="AY30" i="281"/>
  <c r="AY36" i="281" s="1"/>
  <c r="AY38" i="281" s="1"/>
  <c r="BA37" i="281"/>
  <c r="BA22" i="281"/>
  <c r="BA13" i="281"/>
  <c r="BA23" i="280"/>
  <c r="BA34" i="280"/>
  <c r="BA42" i="273"/>
  <c r="BC19" i="273"/>
  <c r="BC20" i="273" s="1"/>
  <c r="BC47" i="273"/>
  <c r="BC48" i="273" s="1"/>
  <c r="BC51" i="273" s="1"/>
  <c r="BC56" i="273"/>
  <c r="BC37" i="273"/>
  <c r="BB2" i="265"/>
  <c r="BB39" i="273"/>
  <c r="BB41" i="273" s="1"/>
  <c r="BB52" i="273" s="1"/>
  <c r="BD13" i="273"/>
  <c r="BD14" i="273" s="1"/>
  <c r="BD5" i="275"/>
  <c r="BE10" i="273"/>
  <c r="BD5" i="273"/>
  <c r="BD5" i="265"/>
  <c r="BA57" i="273"/>
  <c r="BA60" i="273" s="1"/>
  <c r="BA79" i="273"/>
  <c r="BB80" i="273" s="1"/>
  <c r="BB58" i="273" s="1"/>
  <c r="BA15" i="275"/>
  <c r="BA20" i="275" s="1"/>
  <c r="BB17" i="275" s="1"/>
  <c r="AY50" i="273"/>
  <c r="AY3" i="265"/>
  <c r="AY3" i="273"/>
  <c r="AY3" i="275"/>
  <c r="AZ112" i="273"/>
  <c r="AZ66" i="273"/>
  <c r="AZ67" i="273" s="1"/>
  <c r="AZ3" i="282" s="1"/>
  <c r="W52" i="265" l="1"/>
  <c r="W53" i="265" s="1"/>
  <c r="W24" i="265"/>
  <c r="W25" i="265" s="1"/>
  <c r="W38" i="280"/>
  <c r="W39" i="280" s="1"/>
  <c r="W27" i="280"/>
  <c r="W28" i="280" s="1"/>
  <c r="BA4" i="265"/>
  <c r="BA4" i="282"/>
  <c r="BB32" i="273"/>
  <c r="BB33" i="273" s="1"/>
  <c r="BB2" i="282"/>
  <c r="AZ13" i="280"/>
  <c r="AZ16" i="280" s="1"/>
  <c r="AY73" i="265"/>
  <c r="AZ15" i="282"/>
  <c r="AZ18" i="282" s="1"/>
  <c r="AY59" i="265"/>
  <c r="AY60" i="265" s="1"/>
  <c r="BA119" i="273"/>
  <c r="BA108" i="273"/>
  <c r="BA109" i="273" s="1"/>
  <c r="BB38" i="273"/>
  <c r="BB118" i="273"/>
  <c r="BA4" i="273"/>
  <c r="BB90" i="273"/>
  <c r="BB91" i="273" s="1"/>
  <c r="BB100" i="273" s="1"/>
  <c r="BC101" i="273" s="1"/>
  <c r="BC59" i="273" s="1"/>
  <c r="BA114" i="273"/>
  <c r="BA21" i="281" s="1"/>
  <c r="BA23" i="281" s="1"/>
  <c r="BA29" i="281" s="1"/>
  <c r="BA98" i="281"/>
  <c r="BA10" i="265" s="1"/>
  <c r="BA110" i="281"/>
  <c r="BA122" i="281"/>
  <c r="BA105" i="281"/>
  <c r="AB114" i="281"/>
  <c r="AB31" i="265" s="1"/>
  <c r="AB123" i="281"/>
  <c r="AB124" i="281" s="1"/>
  <c r="AZ98" i="281"/>
  <c r="AZ10" i="265" s="1"/>
  <c r="AZ122" i="281"/>
  <c r="AZ110" i="281"/>
  <c r="AZ105" i="281"/>
  <c r="AY107" i="281"/>
  <c r="AY111" i="281" s="1"/>
  <c r="AZ30" i="281"/>
  <c r="AZ36" i="281" s="1"/>
  <c r="AZ38" i="281" s="1"/>
  <c r="AZ71" i="281" s="1"/>
  <c r="AZ73" i="281" s="1"/>
  <c r="AZ77" i="281" s="1"/>
  <c r="AZ4" i="280"/>
  <c r="AZ4" i="265"/>
  <c r="AZ4" i="275"/>
  <c r="AZ4" i="281"/>
  <c r="AZ4" i="273"/>
  <c r="BA120" i="273"/>
  <c r="BA12" i="281" s="1"/>
  <c r="BA14" i="281" s="1"/>
  <c r="BA28" i="281" s="1"/>
  <c r="BA4" i="275"/>
  <c r="BA46" i="281"/>
  <c r="BA72" i="281"/>
  <c r="AB62" i="281"/>
  <c r="AB63" i="281" s="1"/>
  <c r="AB30" i="265"/>
  <c r="AW76" i="281"/>
  <c r="AW78" i="281" s="1"/>
  <c r="AW85" i="281" s="1"/>
  <c r="AW86" i="281" s="1"/>
  <c r="AX83" i="281" s="1"/>
  <c r="AY84" i="281"/>
  <c r="AY71" i="281"/>
  <c r="AY73" i="281" s="1"/>
  <c r="AY77" i="281" s="1"/>
  <c r="BE5" i="281"/>
  <c r="BE5" i="280"/>
  <c r="BB2" i="281"/>
  <c r="BB125" i="273"/>
  <c r="BB126" i="273" s="1"/>
  <c r="BB106" i="281" s="1"/>
  <c r="BB75" i="273"/>
  <c r="BB76" i="273" s="1"/>
  <c r="BB2" i="273"/>
  <c r="BB2" i="275"/>
  <c r="BC24" i="273"/>
  <c r="BC25" i="273" s="1"/>
  <c r="BC124" i="273"/>
  <c r="BB96" i="273"/>
  <c r="BB97" i="273" s="1"/>
  <c r="BB37" i="281" s="1"/>
  <c r="BB2" i="280"/>
  <c r="AZ50" i="281"/>
  <c r="AY9" i="265"/>
  <c r="AY11" i="265" s="1"/>
  <c r="AY14" i="265" s="1"/>
  <c r="AY19" i="265" s="1"/>
  <c r="AY22" i="265" s="1"/>
  <c r="AY26" i="280" s="1"/>
  <c r="AY61" i="281"/>
  <c r="AY50" i="281"/>
  <c r="AY45" i="281"/>
  <c r="AY47" i="281" s="1"/>
  <c r="AZ3" i="280"/>
  <c r="AZ3" i="281"/>
  <c r="BA4" i="280"/>
  <c r="BA4" i="281"/>
  <c r="BB23" i="280"/>
  <c r="BB42" i="273"/>
  <c r="BB108" i="273"/>
  <c r="BB109" i="273" s="1"/>
  <c r="BC39" i="273"/>
  <c r="BC41" i="273" s="1"/>
  <c r="BC42" i="273" s="1"/>
  <c r="BC4" i="282" s="1"/>
  <c r="BD19" i="273"/>
  <c r="BD20" i="273" s="1"/>
  <c r="BD56" i="273"/>
  <c r="BD37" i="273"/>
  <c r="BD47" i="273"/>
  <c r="BD48" i="273" s="1"/>
  <c r="BD51" i="273" s="1"/>
  <c r="BC32" i="273"/>
  <c r="BC33" i="273" s="1"/>
  <c r="BC38" i="273" s="1"/>
  <c r="BE13" i="273"/>
  <c r="BE14" i="273" s="1"/>
  <c r="BF10" i="273"/>
  <c r="BE5" i="273"/>
  <c r="BE5" i="275"/>
  <c r="BE5" i="265"/>
  <c r="AZ3" i="273"/>
  <c r="AZ3" i="275"/>
  <c r="AZ50" i="273"/>
  <c r="AZ3" i="265"/>
  <c r="BB4" i="265"/>
  <c r="BB4" i="275"/>
  <c r="BC52" i="273"/>
  <c r="BB79" i="273"/>
  <c r="BC80" i="273" s="1"/>
  <c r="BC58" i="273" s="1"/>
  <c r="BA66" i="273"/>
  <c r="BA67" i="273" s="1"/>
  <c r="BA3" i="282" s="1"/>
  <c r="BA112" i="273"/>
  <c r="W63" i="265" l="1"/>
  <c r="W65" i="265" s="1"/>
  <c r="W67" i="265" s="1"/>
  <c r="W80" i="265" s="1"/>
  <c r="X36" i="280"/>
  <c r="W74" i="265"/>
  <c r="W75" i="265" s="1"/>
  <c r="W81" i="265" s="1"/>
  <c r="X25" i="280"/>
  <c r="BB4" i="281"/>
  <c r="BB4" i="282"/>
  <c r="BB13" i="281"/>
  <c r="BB119" i="281"/>
  <c r="BB11" i="280"/>
  <c r="BB13" i="282"/>
  <c r="BC2" i="280"/>
  <c r="BC2" i="282"/>
  <c r="BA15" i="282"/>
  <c r="BA18" i="282" s="1"/>
  <c r="AZ59" i="265"/>
  <c r="AZ60" i="265" s="1"/>
  <c r="BA13" i="280"/>
  <c r="BA16" i="280" s="1"/>
  <c r="AZ73" i="265"/>
  <c r="BC96" i="273"/>
  <c r="BC97" i="273" s="1"/>
  <c r="BC90" i="273"/>
  <c r="BC91" i="273" s="1"/>
  <c r="BC100" i="273" s="1"/>
  <c r="BD101" i="273" s="1"/>
  <c r="BD59" i="273" s="1"/>
  <c r="BA30" i="281"/>
  <c r="BA36" i="281" s="1"/>
  <c r="BA38" i="281" s="1"/>
  <c r="AC121" i="281"/>
  <c r="AC112" i="281" s="1"/>
  <c r="AB69" i="265"/>
  <c r="BB15" i="275"/>
  <c r="BB20" i="275" s="1"/>
  <c r="BC17" i="275" s="1"/>
  <c r="BB57" i="273"/>
  <c r="BB60" i="273" s="1"/>
  <c r="BB34" i="280"/>
  <c r="AZ9" i="265"/>
  <c r="AZ11" i="265" s="1"/>
  <c r="AZ14" i="265" s="1"/>
  <c r="AZ19" i="265" s="1"/>
  <c r="AZ22" i="265" s="1"/>
  <c r="AZ84" i="281"/>
  <c r="AB33" i="265"/>
  <c r="AB37" i="265" s="1"/>
  <c r="AB42" i="265" s="1"/>
  <c r="AB47" i="265" s="1"/>
  <c r="AB50" i="265" s="1"/>
  <c r="AZ45" i="281"/>
  <c r="AZ47" i="281" s="1"/>
  <c r="AZ51" i="281" s="1"/>
  <c r="AZ61" i="281"/>
  <c r="AY51" i="281"/>
  <c r="BA107" i="281"/>
  <c r="BA111" i="281" s="1"/>
  <c r="AZ107" i="281"/>
  <c r="AZ111" i="281" s="1"/>
  <c r="BB119" i="273"/>
  <c r="BB120" i="273" s="1"/>
  <c r="BB12" i="281" s="1"/>
  <c r="BB96" i="281"/>
  <c r="BB97" i="281" s="1"/>
  <c r="BB46" i="281"/>
  <c r="BB72" i="281"/>
  <c r="BB58" i="281"/>
  <c r="BB81" i="281"/>
  <c r="BB14" i="281"/>
  <c r="BB28" i="281" s="1"/>
  <c r="AC60" i="281"/>
  <c r="AB64" i="265"/>
  <c r="AX76" i="281"/>
  <c r="AX78" i="281" s="1"/>
  <c r="AX85" i="281" s="1"/>
  <c r="AX86" i="281" s="1"/>
  <c r="AY83" i="281" s="1"/>
  <c r="BA84" i="281"/>
  <c r="BA71" i="281"/>
  <c r="BA73" i="281" s="1"/>
  <c r="BA77" i="281" s="1"/>
  <c r="BF5" i="281"/>
  <c r="BF5" i="280"/>
  <c r="BD24" i="273"/>
  <c r="BD25" i="273" s="1"/>
  <c r="BD2" i="282" s="1"/>
  <c r="BD124" i="273"/>
  <c r="BA9" i="265"/>
  <c r="BA11" i="265" s="1"/>
  <c r="BA14" i="265" s="1"/>
  <c r="BA19" i="265" s="1"/>
  <c r="BA22" i="265" s="1"/>
  <c r="BA26" i="280" s="1"/>
  <c r="BA61" i="281"/>
  <c r="BA50" i="281"/>
  <c r="BA45" i="281"/>
  <c r="BA47" i="281" s="1"/>
  <c r="BC2" i="281"/>
  <c r="BC125" i="273"/>
  <c r="BC126" i="273" s="1"/>
  <c r="BC106" i="281" s="1"/>
  <c r="BC2" i="265"/>
  <c r="BC2" i="273"/>
  <c r="BC2" i="275"/>
  <c r="BC75" i="273"/>
  <c r="BC76" i="273" s="1"/>
  <c r="BB22" i="281"/>
  <c r="BB113" i="273"/>
  <c r="BB114" i="273" s="1"/>
  <c r="BB21" i="281" s="1"/>
  <c r="BD96" i="273"/>
  <c r="BD97" i="273" s="1"/>
  <c r="BD96" i="281" s="1"/>
  <c r="BD97" i="281" s="1"/>
  <c r="BD75" i="273"/>
  <c r="BC113" i="273"/>
  <c r="BC37" i="281"/>
  <c r="BC22" i="281"/>
  <c r="BC13" i="281"/>
  <c r="BC118" i="273"/>
  <c r="BC119" i="273"/>
  <c r="BA3" i="280"/>
  <c r="BA3" i="281"/>
  <c r="BD90" i="273"/>
  <c r="BD91" i="273" s="1"/>
  <c r="BD100" i="273" s="1"/>
  <c r="BE101" i="273" s="1"/>
  <c r="BE59" i="273" s="1"/>
  <c r="BC4" i="280"/>
  <c r="BC4" i="281"/>
  <c r="BD32" i="273"/>
  <c r="BD33" i="273" s="1"/>
  <c r="BD118" i="273" s="1"/>
  <c r="BD2" i="280"/>
  <c r="BB4" i="273"/>
  <c r="BB4" i="280"/>
  <c r="BD39" i="273"/>
  <c r="BD41" i="273" s="1"/>
  <c r="BD52" i="273" s="1"/>
  <c r="BF13" i="273"/>
  <c r="BF14" i="273" s="1"/>
  <c r="BG10" i="273"/>
  <c r="BF5" i="273"/>
  <c r="BF5" i="265"/>
  <c r="BF5" i="275"/>
  <c r="BD2" i="275"/>
  <c r="BD2" i="273"/>
  <c r="BD2" i="265"/>
  <c r="BE19" i="273"/>
  <c r="BE20" i="273" s="1"/>
  <c r="BE56" i="273"/>
  <c r="BE37" i="273"/>
  <c r="BE47" i="273"/>
  <c r="BE48" i="273" s="1"/>
  <c r="BE51" i="273" s="1"/>
  <c r="BA3" i="275"/>
  <c r="BA50" i="273"/>
  <c r="BA3" i="273"/>
  <c r="BA3" i="265"/>
  <c r="BC4" i="265"/>
  <c r="BC4" i="273"/>
  <c r="BC4" i="275"/>
  <c r="BB112" i="273"/>
  <c r="BB66" i="273"/>
  <c r="BB67" i="273" s="1"/>
  <c r="BB3" i="282" s="1"/>
  <c r="X44" i="280" l="1"/>
  <c r="X46" i="280" s="1"/>
  <c r="X54" i="280" s="1"/>
  <c r="X49" i="280"/>
  <c r="X51" i="280" s="1"/>
  <c r="X55" i="280" s="1"/>
  <c r="W82" i="265"/>
  <c r="W83" i="265"/>
  <c r="BC13" i="282"/>
  <c r="BC11" i="280"/>
  <c r="BD119" i="273"/>
  <c r="BB13" i="280"/>
  <c r="BB16" i="280" s="1"/>
  <c r="BA73" i="265"/>
  <c r="BB15" i="282"/>
  <c r="BB18" i="282" s="1"/>
  <c r="BA59" i="265"/>
  <c r="BA60" i="265" s="1"/>
  <c r="AC113" i="281"/>
  <c r="BC96" i="281"/>
  <c r="BC97" i="281" s="1"/>
  <c r="BC108" i="273"/>
  <c r="BC109" i="273" s="1"/>
  <c r="AB37" i="280"/>
  <c r="BC81" i="281"/>
  <c r="BC119" i="281"/>
  <c r="AZ26" i="280"/>
  <c r="BD108" i="273"/>
  <c r="BD109" i="273" s="1"/>
  <c r="BD113" i="273"/>
  <c r="BC34" i="280"/>
  <c r="BC120" i="273"/>
  <c r="BC12" i="281" s="1"/>
  <c r="BC14" i="281" s="1"/>
  <c r="BC28" i="281" s="1"/>
  <c r="BB98" i="281"/>
  <c r="BB10" i="265" s="1"/>
  <c r="BB122" i="281"/>
  <c r="BB110" i="281"/>
  <c r="BB105" i="281"/>
  <c r="BD98" i="281"/>
  <c r="BD10" i="265" s="1"/>
  <c r="BD122" i="281"/>
  <c r="BD110" i="281"/>
  <c r="BD105" i="281"/>
  <c r="AC114" i="281"/>
  <c r="AC31" i="265" s="1"/>
  <c r="AC123" i="281"/>
  <c r="BA51" i="281"/>
  <c r="BD38" i="273"/>
  <c r="BD76" i="273"/>
  <c r="BC46" i="281"/>
  <c r="BC72" i="281"/>
  <c r="AC52" i="281"/>
  <c r="AC53" i="281" s="1"/>
  <c r="AC124" i="281" s="1"/>
  <c r="AY76" i="281"/>
  <c r="AY78" i="281" s="1"/>
  <c r="AY85" i="281" s="1"/>
  <c r="AY86" i="281" s="1"/>
  <c r="AZ83" i="281" s="1"/>
  <c r="BE24" i="273"/>
  <c r="BE25" i="273" s="1"/>
  <c r="BE124" i="273"/>
  <c r="BG5" i="281"/>
  <c r="BG5" i="280"/>
  <c r="BC58" i="281"/>
  <c r="BC57" i="273"/>
  <c r="BC60" i="273" s="1"/>
  <c r="BC15" i="275"/>
  <c r="BC20" i="275" s="1"/>
  <c r="BD17" i="275" s="1"/>
  <c r="BC79" i="273"/>
  <c r="BD80" i="273" s="1"/>
  <c r="BD58" i="273" s="1"/>
  <c r="BD42" i="273"/>
  <c r="BC23" i="280"/>
  <c r="BC114" i="273"/>
  <c r="BC21" i="281" s="1"/>
  <c r="BC23" i="281" s="1"/>
  <c r="BC29" i="281" s="1"/>
  <c r="BB23" i="281"/>
  <c r="BB29" i="281" s="1"/>
  <c r="BB30" i="281" s="1"/>
  <c r="BB36" i="281" s="1"/>
  <c r="BB38" i="281" s="1"/>
  <c r="BD2" i="281"/>
  <c r="BD125" i="273"/>
  <c r="BD126" i="273" s="1"/>
  <c r="BD106" i="281" s="1"/>
  <c r="BB3" i="280"/>
  <c r="BB3" i="281"/>
  <c r="BD4" i="281"/>
  <c r="BD37" i="281"/>
  <c r="BD22" i="281"/>
  <c r="BD13" i="281"/>
  <c r="BE2" i="280"/>
  <c r="BE39" i="273"/>
  <c r="BE41" i="273" s="1"/>
  <c r="BE42" i="273" s="1"/>
  <c r="BE4" i="282" s="1"/>
  <c r="BF19" i="273"/>
  <c r="BF20" i="273" s="1"/>
  <c r="BF56" i="273"/>
  <c r="BF47" i="273"/>
  <c r="BF48" i="273" s="1"/>
  <c r="BF51" i="273" s="1"/>
  <c r="BF37" i="273"/>
  <c r="BG13" i="273"/>
  <c r="BG14" i="273" s="1"/>
  <c r="BH10" i="273"/>
  <c r="BG5" i="273"/>
  <c r="BG5" i="275"/>
  <c r="BG5" i="265"/>
  <c r="BC66" i="273"/>
  <c r="BC67" i="273" s="1"/>
  <c r="BC3" i="282" s="1"/>
  <c r="BC112" i="273"/>
  <c r="BB50" i="273"/>
  <c r="BB3" i="273"/>
  <c r="BB3" i="275"/>
  <c r="BB3" i="265"/>
  <c r="BD4" i="275"/>
  <c r="X56" i="280" l="1"/>
  <c r="X57" i="280" s="1"/>
  <c r="BC15" i="282"/>
  <c r="BC18" i="282" s="1"/>
  <c r="BB59" i="265"/>
  <c r="BB60" i="265" s="1"/>
  <c r="BC13" i="280"/>
  <c r="BC16" i="280" s="1"/>
  <c r="BB73" i="265"/>
  <c r="BD4" i="280"/>
  <c r="BD4" i="282"/>
  <c r="BE2" i="273"/>
  <c r="BE2" i="282"/>
  <c r="BD119" i="281"/>
  <c r="BD11" i="280"/>
  <c r="BD13" i="282"/>
  <c r="BC110" i="281"/>
  <c r="BC122" i="281"/>
  <c r="BC98" i="281"/>
  <c r="BC10" i="265" s="1"/>
  <c r="BC105" i="281"/>
  <c r="BD4" i="273"/>
  <c r="BD23" i="280"/>
  <c r="BD79" i="273"/>
  <c r="BE80" i="273" s="1"/>
  <c r="BE58" i="273" s="1"/>
  <c r="BD120" i="273"/>
  <c r="BD12" i="281" s="1"/>
  <c r="BD14" i="281" s="1"/>
  <c r="BD28" i="281" s="1"/>
  <c r="AD121" i="281"/>
  <c r="AD112" i="281" s="1"/>
  <c r="AC69" i="265"/>
  <c r="BE2" i="275"/>
  <c r="BB107" i="281"/>
  <c r="BB111" i="281" s="1"/>
  <c r="BD58" i="281"/>
  <c r="BD81" i="281"/>
  <c r="BD34" i="280"/>
  <c r="BD15" i="275"/>
  <c r="BD20" i="275" s="1"/>
  <c r="BE17" i="275" s="1"/>
  <c r="BD57" i="273"/>
  <c r="BD60" i="273" s="1"/>
  <c r="BD66" i="273" s="1"/>
  <c r="BD67" i="273" s="1"/>
  <c r="BD3" i="282" s="1"/>
  <c r="BD46" i="281"/>
  <c r="BD72" i="281"/>
  <c r="AC62" i="281"/>
  <c r="AC63" i="281" s="1"/>
  <c r="AC30" i="265"/>
  <c r="AC33" i="265" s="1"/>
  <c r="AC37" i="265" s="1"/>
  <c r="AC42" i="265" s="1"/>
  <c r="AC47" i="265" s="1"/>
  <c r="AC50" i="265" s="1"/>
  <c r="AZ76" i="281"/>
  <c r="AZ78" i="281" s="1"/>
  <c r="AZ85" i="281" s="1"/>
  <c r="AZ86" i="281" s="1"/>
  <c r="BA83" i="281" s="1"/>
  <c r="BB84" i="281"/>
  <c r="BB71" i="281"/>
  <c r="BB73" i="281" s="1"/>
  <c r="BB77" i="281" s="1"/>
  <c r="BF24" i="273"/>
  <c r="BF25" i="273" s="1"/>
  <c r="BF124" i="273"/>
  <c r="BB9" i="265"/>
  <c r="BB11" i="265" s="1"/>
  <c r="BB14" i="265" s="1"/>
  <c r="BB19" i="265" s="1"/>
  <c r="BB22" i="265" s="1"/>
  <c r="BB61" i="281"/>
  <c r="BB50" i="281"/>
  <c r="BB45" i="281"/>
  <c r="BB47" i="281" s="1"/>
  <c r="BE2" i="281"/>
  <c r="BE125" i="273"/>
  <c r="BE126" i="273" s="1"/>
  <c r="BE106" i="281" s="1"/>
  <c r="BE90" i="273"/>
  <c r="BE91" i="273" s="1"/>
  <c r="BE100" i="273" s="1"/>
  <c r="BF101" i="273" s="1"/>
  <c r="BF59" i="273" s="1"/>
  <c r="BD4" i="265"/>
  <c r="BH5" i="281"/>
  <c r="BH5" i="280"/>
  <c r="BE2" i="265"/>
  <c r="BE75" i="273"/>
  <c r="BE76" i="273" s="1"/>
  <c r="BE96" i="273"/>
  <c r="BE97" i="273" s="1"/>
  <c r="BE96" i="281" s="1"/>
  <c r="BE97" i="281" s="1"/>
  <c r="BE32" i="273"/>
  <c r="BE33" i="273" s="1"/>
  <c r="BC30" i="281"/>
  <c r="BC36" i="281" s="1"/>
  <c r="BC38" i="281" s="1"/>
  <c r="BD114" i="273"/>
  <c r="BD21" i="281" s="1"/>
  <c r="BD23" i="281" s="1"/>
  <c r="BD29" i="281" s="1"/>
  <c r="BC3" i="280"/>
  <c r="BC3" i="281"/>
  <c r="BE52" i="273"/>
  <c r="BE4" i="280"/>
  <c r="BE4" i="281"/>
  <c r="BF32" i="273"/>
  <c r="BF33" i="273" s="1"/>
  <c r="BF118" i="273" s="1"/>
  <c r="BE79" i="273"/>
  <c r="BF80" i="273" s="1"/>
  <c r="BF58" i="273" s="1"/>
  <c r="BF96" i="273"/>
  <c r="BF97" i="273" s="1"/>
  <c r="BG19" i="273"/>
  <c r="BG20" i="273" s="1"/>
  <c r="BG56" i="273"/>
  <c r="BG37" i="273"/>
  <c r="BG47" i="273"/>
  <c r="BG48" i="273" s="1"/>
  <c r="BG51" i="273" s="1"/>
  <c r="BF2" i="273"/>
  <c r="BF2" i="265"/>
  <c r="BH13" i="273"/>
  <c r="BH14" i="273" s="1"/>
  <c r="BI10" i="273"/>
  <c r="BH5" i="275"/>
  <c r="BH5" i="273"/>
  <c r="BH5" i="265"/>
  <c r="BE4" i="275"/>
  <c r="BE4" i="265"/>
  <c r="BE4" i="273"/>
  <c r="BD112" i="273"/>
  <c r="BC3" i="273"/>
  <c r="BC3" i="265"/>
  <c r="BC50" i="273"/>
  <c r="BC3" i="275"/>
  <c r="X52" i="265" l="1"/>
  <c r="X53" i="265" s="1"/>
  <c r="X24" i="265"/>
  <c r="X25" i="265" s="1"/>
  <c r="X38" i="280"/>
  <c r="X39" i="280" s="1"/>
  <c r="X27" i="280"/>
  <c r="X28" i="280" s="1"/>
  <c r="BE22" i="281"/>
  <c r="BE34" i="280"/>
  <c r="BE11" i="280"/>
  <c r="BE13" i="282"/>
  <c r="BF2" i="280"/>
  <c r="BF2" i="282"/>
  <c r="BD13" i="280"/>
  <c r="BD16" i="280" s="1"/>
  <c r="BC73" i="265"/>
  <c r="BD15" i="282"/>
  <c r="BD18" i="282" s="1"/>
  <c r="BC59" i="265"/>
  <c r="BC60" i="265" s="1"/>
  <c r="BF38" i="273"/>
  <c r="BF2" i="275"/>
  <c r="BF90" i="273"/>
  <c r="BF91" i="273" s="1"/>
  <c r="BF100" i="273" s="1"/>
  <c r="BG101" i="273" s="1"/>
  <c r="BG59" i="273" s="1"/>
  <c r="BE13" i="281"/>
  <c r="BE37" i="281"/>
  <c r="BE81" i="281"/>
  <c r="BE119" i="281"/>
  <c r="BE98" i="281"/>
  <c r="BE10" i="265" s="1"/>
  <c r="BE110" i="281"/>
  <c r="BE122" i="281"/>
  <c r="BE105" i="281"/>
  <c r="BC107" i="281"/>
  <c r="BC111" i="281" s="1"/>
  <c r="BD30" i="281"/>
  <c r="BD36" i="281" s="1"/>
  <c r="BD38" i="281" s="1"/>
  <c r="BD71" i="281" s="1"/>
  <c r="BD73" i="281" s="1"/>
  <c r="BD77" i="281" s="1"/>
  <c r="BB51" i="281"/>
  <c r="BF119" i="273"/>
  <c r="BF96" i="281"/>
  <c r="BF97" i="281" s="1"/>
  <c r="BE46" i="281"/>
  <c r="BE72" i="281"/>
  <c r="AD60" i="281"/>
  <c r="AC64" i="265"/>
  <c r="AC37" i="280"/>
  <c r="BA76" i="281"/>
  <c r="BA78" i="281" s="1"/>
  <c r="BA85" i="281" s="1"/>
  <c r="BA86" i="281" s="1"/>
  <c r="BB83" i="281" s="1"/>
  <c r="BC84" i="281"/>
  <c r="BC71" i="281"/>
  <c r="BC73" i="281" s="1"/>
  <c r="BC77" i="281" s="1"/>
  <c r="BC9" i="265"/>
  <c r="BC11" i="265" s="1"/>
  <c r="BC14" i="265" s="1"/>
  <c r="BC19" i="265" s="1"/>
  <c r="BC22" i="265" s="1"/>
  <c r="BC61" i="281"/>
  <c r="BC50" i="281"/>
  <c r="BC45" i="281"/>
  <c r="BC47" i="281" s="1"/>
  <c r="BE38" i="273"/>
  <c r="BF39" i="273" s="1"/>
  <c r="BF41" i="273" s="1"/>
  <c r="BE118" i="273"/>
  <c r="BE15" i="275"/>
  <c r="BE20" i="275" s="1"/>
  <c r="BF17" i="275" s="1"/>
  <c r="BE58" i="281"/>
  <c r="BE57" i="273"/>
  <c r="BE60" i="273" s="1"/>
  <c r="BI5" i="281"/>
  <c r="BI5" i="280"/>
  <c r="BG24" i="273"/>
  <c r="BG25" i="273" s="1"/>
  <c r="BG124" i="273"/>
  <c r="BE23" i="280"/>
  <c r="BE119" i="273"/>
  <c r="BE120" i="273" s="1"/>
  <c r="BE12" i="281" s="1"/>
  <c r="BE108" i="273"/>
  <c r="BE109" i="273" s="1"/>
  <c r="BE112" i="273" s="1"/>
  <c r="BE113" i="273"/>
  <c r="BE114" i="273" s="1"/>
  <c r="BE21" i="281" s="1"/>
  <c r="BE23" i="281" s="1"/>
  <c r="BE29" i="281" s="1"/>
  <c r="BB26" i="280"/>
  <c r="BF2" i="281"/>
  <c r="BF125" i="273"/>
  <c r="BF126" i="273" s="1"/>
  <c r="BF106" i="281" s="1"/>
  <c r="BF75" i="273"/>
  <c r="BF76" i="273" s="1"/>
  <c r="BD3" i="280"/>
  <c r="BD3" i="281"/>
  <c r="BF113" i="273"/>
  <c r="BF37" i="281"/>
  <c r="BF22" i="281"/>
  <c r="BF13" i="281"/>
  <c r="BF34" i="280"/>
  <c r="BF108" i="273"/>
  <c r="BF109" i="273" s="1"/>
  <c r="BI13" i="273"/>
  <c r="BI14" i="273" s="1"/>
  <c r="BJ10" i="273"/>
  <c r="BI5" i="275"/>
  <c r="BI5" i="265"/>
  <c r="BI5" i="273"/>
  <c r="BH19" i="273"/>
  <c r="BH20" i="273" s="1"/>
  <c r="BH56" i="273"/>
  <c r="BH37" i="273"/>
  <c r="BH47" i="273"/>
  <c r="BH48" i="273" s="1"/>
  <c r="BH51" i="273" s="1"/>
  <c r="BD50" i="273"/>
  <c r="BD3" i="265"/>
  <c r="BD3" i="275"/>
  <c r="BD3" i="273"/>
  <c r="BF79" i="273"/>
  <c r="BG80" i="273" s="1"/>
  <c r="BG58" i="273" s="1"/>
  <c r="BE66" i="273"/>
  <c r="BE67" i="273" s="1"/>
  <c r="BE3" i="282" s="1"/>
  <c r="X74" i="265" l="1"/>
  <c r="X75" i="265" s="1"/>
  <c r="X81" i="265" s="1"/>
  <c r="Y25" i="280"/>
  <c r="Y36" i="280"/>
  <c r="X63" i="265"/>
  <c r="X65" i="265" s="1"/>
  <c r="X67" i="265" s="1"/>
  <c r="X80" i="265" s="1"/>
  <c r="BF119" i="281"/>
  <c r="BF11" i="280"/>
  <c r="BF13" i="282"/>
  <c r="BG75" i="273"/>
  <c r="BG2" i="282"/>
  <c r="BD61" i="281"/>
  <c r="BE15" i="282"/>
  <c r="BE18" i="282" s="1"/>
  <c r="BD59" i="265"/>
  <c r="BD60" i="265" s="1"/>
  <c r="BE13" i="280"/>
  <c r="BE16" i="280" s="1"/>
  <c r="BD73" i="265"/>
  <c r="BG76" i="273"/>
  <c r="BG79" i="273" s="1"/>
  <c r="BH80" i="273" s="1"/>
  <c r="BH58" i="273" s="1"/>
  <c r="BD45" i="281"/>
  <c r="BD47" i="281" s="1"/>
  <c r="BD84" i="281"/>
  <c r="BG119" i="281"/>
  <c r="BG32" i="273"/>
  <c r="BG33" i="273" s="1"/>
  <c r="BG38" i="273" s="1"/>
  <c r="BG2" i="265"/>
  <c r="BE14" i="281"/>
  <c r="BE28" i="281" s="1"/>
  <c r="BD50" i="281"/>
  <c r="BD9" i="265"/>
  <c r="BD11" i="265" s="1"/>
  <c r="BD14" i="265" s="1"/>
  <c r="BD19" i="265" s="1"/>
  <c r="BD22" i="265" s="1"/>
  <c r="BF98" i="281"/>
  <c r="BF10" i="265" s="1"/>
  <c r="BF122" i="281"/>
  <c r="BF110" i="281"/>
  <c r="BF105" i="281"/>
  <c r="BC51" i="281"/>
  <c r="BD51" i="281"/>
  <c r="AD52" i="281"/>
  <c r="AD53" i="281" s="1"/>
  <c r="AD113" i="281"/>
  <c r="BD107" i="281"/>
  <c r="BD111" i="281" s="1"/>
  <c r="BF114" i="273"/>
  <c r="BF21" i="281" s="1"/>
  <c r="BF23" i="281" s="1"/>
  <c r="BF29" i="281" s="1"/>
  <c r="BF58" i="281"/>
  <c r="BF81" i="281"/>
  <c r="BG58" i="281"/>
  <c r="BG81" i="281"/>
  <c r="BF46" i="281"/>
  <c r="BF72" i="281"/>
  <c r="BF120" i="273"/>
  <c r="BF12" i="281" s="1"/>
  <c r="BF14" i="281" s="1"/>
  <c r="BF28" i="281" s="1"/>
  <c r="AD62" i="281"/>
  <c r="AD63" i="281" s="1"/>
  <c r="AD30" i="265"/>
  <c r="BE30" i="281"/>
  <c r="BE36" i="281" s="1"/>
  <c r="BE38" i="281" s="1"/>
  <c r="BE61" i="281" s="1"/>
  <c r="BB76" i="281"/>
  <c r="BB78" i="281" s="1"/>
  <c r="BB85" i="281" s="1"/>
  <c r="BB86" i="281" s="1"/>
  <c r="BC83" i="281" s="1"/>
  <c r="BG2" i="281"/>
  <c r="BG125" i="273"/>
  <c r="BG126" i="273" s="1"/>
  <c r="BG106" i="281" s="1"/>
  <c r="BG2" i="273"/>
  <c r="BF15" i="275"/>
  <c r="BF20" i="275" s="1"/>
  <c r="BG17" i="275" s="1"/>
  <c r="BF57" i="273"/>
  <c r="BF60" i="273" s="1"/>
  <c r="BG15" i="275"/>
  <c r="BG57" i="273"/>
  <c r="BH24" i="273"/>
  <c r="BH25" i="273" s="1"/>
  <c r="BH124" i="273"/>
  <c r="BG2" i="275"/>
  <c r="BJ5" i="281"/>
  <c r="BJ5" i="280"/>
  <c r="BG90" i="273"/>
  <c r="BG91" i="273" s="1"/>
  <c r="BG100" i="273" s="1"/>
  <c r="BH101" i="273" s="1"/>
  <c r="BH59" i="273" s="1"/>
  <c r="BG96" i="273"/>
  <c r="BG97" i="273" s="1"/>
  <c r="BG2" i="280"/>
  <c r="BF23" i="280"/>
  <c r="BF52" i="273"/>
  <c r="BF42" i="273"/>
  <c r="BF4" i="282" s="1"/>
  <c r="BC26" i="280"/>
  <c r="BG39" i="273"/>
  <c r="BG41" i="273" s="1"/>
  <c r="BE3" i="280"/>
  <c r="BE3" i="281"/>
  <c r="BG34" i="280"/>
  <c r="BG23" i="280"/>
  <c r="BG118" i="273"/>
  <c r="BI37" i="273"/>
  <c r="BI19" i="273"/>
  <c r="BI20" i="273" s="1"/>
  <c r="BI56" i="273"/>
  <c r="BI47" i="273"/>
  <c r="BI48" i="273" s="1"/>
  <c r="BI51" i="273" s="1"/>
  <c r="BJ13" i="273"/>
  <c r="BJ14" i="273" s="1"/>
  <c r="BK10" i="273"/>
  <c r="BJ5" i="273"/>
  <c r="BJ5" i="265"/>
  <c r="BJ5" i="275"/>
  <c r="BG60" i="273"/>
  <c r="BF66" i="273"/>
  <c r="BF67" i="273" s="1"/>
  <c r="BF3" i="282" s="1"/>
  <c r="BE3" i="273"/>
  <c r="BE50" i="273"/>
  <c r="BE3" i="265"/>
  <c r="BE3" i="275"/>
  <c r="BG20" i="275"/>
  <c r="BH17" i="275" s="1"/>
  <c r="BF112" i="273"/>
  <c r="Y49" i="280" l="1"/>
  <c r="Y51" i="280" s="1"/>
  <c r="Y55" i="280" s="1"/>
  <c r="X82" i="265"/>
  <c r="X83" i="265"/>
  <c r="Y44" i="280"/>
  <c r="Y46" i="280" s="1"/>
  <c r="Y54" i="280" s="1"/>
  <c r="BH2" i="280"/>
  <c r="BH2" i="282"/>
  <c r="BG13" i="282"/>
  <c r="BG11" i="280"/>
  <c r="BF13" i="280"/>
  <c r="BF16" i="280" s="1"/>
  <c r="BE73" i="265"/>
  <c r="BF15" i="282"/>
  <c r="BF18" i="282" s="1"/>
  <c r="BE59" i="265"/>
  <c r="BE60" i="265" s="1"/>
  <c r="BD26" i="280"/>
  <c r="AD114" i="281"/>
  <c r="AD31" i="265" s="1"/>
  <c r="AD33" i="265" s="1"/>
  <c r="AD37" i="265" s="1"/>
  <c r="AD42" i="265" s="1"/>
  <c r="AD47" i="265" s="1"/>
  <c r="AD50" i="265" s="1"/>
  <c r="AD123" i="281"/>
  <c r="AD124" i="281" s="1"/>
  <c r="BE45" i="281"/>
  <c r="BE47" i="281" s="1"/>
  <c r="BE107" i="281"/>
  <c r="BE111" i="281" s="1"/>
  <c r="BG22" i="281"/>
  <c r="BG96" i="281"/>
  <c r="BG97" i="281" s="1"/>
  <c r="BH2" i="265"/>
  <c r="BF30" i="281"/>
  <c r="BF36" i="281" s="1"/>
  <c r="BF38" i="281" s="1"/>
  <c r="BF84" i="281" s="1"/>
  <c r="BH2" i="275"/>
  <c r="BG46" i="281"/>
  <c r="BG72" i="281"/>
  <c r="AE60" i="281"/>
  <c r="AD64" i="265"/>
  <c r="BC76" i="281"/>
  <c r="BC78" i="281" s="1"/>
  <c r="BC85" i="281" s="1"/>
  <c r="BC86" i="281" s="1"/>
  <c r="BD83" i="281" s="1"/>
  <c r="BE84" i="281"/>
  <c r="BE71" i="281"/>
  <c r="BE73" i="281" s="1"/>
  <c r="BE77" i="281" s="1"/>
  <c r="BE50" i="281"/>
  <c r="BE9" i="265"/>
  <c r="BE11" i="265" s="1"/>
  <c r="BE14" i="265" s="1"/>
  <c r="BE19" i="265" s="1"/>
  <c r="BE22" i="265" s="1"/>
  <c r="BK5" i="281"/>
  <c r="BK5" i="280"/>
  <c r="BG42" i="273"/>
  <c r="BG4" i="282" s="1"/>
  <c r="BG52" i="273"/>
  <c r="BG119" i="273"/>
  <c r="BG120" i="273" s="1"/>
  <c r="BG12" i="281" s="1"/>
  <c r="BG108" i="273"/>
  <c r="BG109" i="273" s="1"/>
  <c r="BG113" i="273"/>
  <c r="BG114" i="273" s="1"/>
  <c r="BG21" i="281" s="1"/>
  <c r="BH2" i="281"/>
  <c r="BH125" i="273"/>
  <c r="BH126" i="273" s="1"/>
  <c r="BH106" i="281" s="1"/>
  <c r="BH90" i="273"/>
  <c r="BH91" i="273" s="1"/>
  <c r="BH100" i="273" s="1"/>
  <c r="BI101" i="273" s="1"/>
  <c r="BI59" i="273" s="1"/>
  <c r="BH75" i="273"/>
  <c r="BH76" i="273" s="1"/>
  <c r="BH2" i="273"/>
  <c r="BH96" i="273"/>
  <c r="BH97" i="273" s="1"/>
  <c r="BI24" i="273"/>
  <c r="BI25" i="273" s="1"/>
  <c r="BI124" i="273"/>
  <c r="BH32" i="273"/>
  <c r="BH33" i="273" s="1"/>
  <c r="BG13" i="281"/>
  <c r="BG14" i="281" s="1"/>
  <c r="BG28" i="281" s="1"/>
  <c r="BG37" i="281"/>
  <c r="BF4" i="281"/>
  <c r="BF4" i="273"/>
  <c r="BF4" i="280"/>
  <c r="BF4" i="275"/>
  <c r="BF4" i="265"/>
  <c r="BH39" i="273"/>
  <c r="BH41" i="273" s="1"/>
  <c r="BF3" i="280"/>
  <c r="BF3" i="281"/>
  <c r="BH37" i="281"/>
  <c r="BH13" i="281"/>
  <c r="BI2" i="281"/>
  <c r="BI32" i="273"/>
  <c r="BI33" i="273" s="1"/>
  <c r="BI118" i="273" s="1"/>
  <c r="BI2" i="273"/>
  <c r="BI96" i="273"/>
  <c r="BI97" i="273" s="1"/>
  <c r="BL10" i="273"/>
  <c r="BK5" i="273"/>
  <c r="BK13" i="273"/>
  <c r="BK14" i="273" s="1"/>
  <c r="BK5" i="265"/>
  <c r="BK5" i="275"/>
  <c r="BJ19" i="273"/>
  <c r="BJ20" i="273" s="1"/>
  <c r="BJ56" i="273"/>
  <c r="BJ47" i="273"/>
  <c r="BJ48" i="273" s="1"/>
  <c r="BJ37" i="273"/>
  <c r="BG112" i="273"/>
  <c r="BF3" i="265"/>
  <c r="BF3" i="273"/>
  <c r="BF3" i="275"/>
  <c r="BF50" i="273"/>
  <c r="BG66" i="273"/>
  <c r="BG67" i="273" s="1"/>
  <c r="BG3" i="282" s="1"/>
  <c r="Y56" i="280" l="1"/>
  <c r="Y57" i="280" s="1"/>
  <c r="BI75" i="273"/>
  <c r="BI2" i="282"/>
  <c r="BH11" i="280"/>
  <c r="BH13" i="282"/>
  <c r="BG15" i="282"/>
  <c r="BG18" i="282" s="1"/>
  <c r="BF59" i="265"/>
  <c r="BF60" i="265" s="1"/>
  <c r="BG13" i="280"/>
  <c r="BG16" i="280" s="1"/>
  <c r="BF73" i="265"/>
  <c r="BF45" i="281"/>
  <c r="BF47" i="281" s="1"/>
  <c r="AD37" i="280"/>
  <c r="BF61" i="281"/>
  <c r="AE121" i="281"/>
  <c r="AE112" i="281" s="1"/>
  <c r="AD69" i="265"/>
  <c r="BI2" i="265"/>
  <c r="BI2" i="280"/>
  <c r="BI2" i="275"/>
  <c r="BH81" i="281"/>
  <c r="BH119" i="281"/>
  <c r="BG23" i="281"/>
  <c r="BG29" i="281" s="1"/>
  <c r="BG30" i="281" s="1"/>
  <c r="BG36" i="281" s="1"/>
  <c r="BG38" i="281" s="1"/>
  <c r="BG98" i="281"/>
  <c r="BG10" i="265" s="1"/>
  <c r="BG110" i="281"/>
  <c r="BG105" i="281"/>
  <c r="BG122" i="281"/>
  <c r="AE52" i="281"/>
  <c r="AE53" i="281" s="1"/>
  <c r="AE30" i="265" s="1"/>
  <c r="AE113" i="281"/>
  <c r="BF71" i="281"/>
  <c r="BF73" i="281" s="1"/>
  <c r="BF77" i="281" s="1"/>
  <c r="BF107" i="281"/>
  <c r="BF111" i="281" s="1"/>
  <c r="BE51" i="281"/>
  <c r="BF51" i="281"/>
  <c r="BI113" i="273"/>
  <c r="BI96" i="281"/>
  <c r="BI97" i="281" s="1"/>
  <c r="BI38" i="273"/>
  <c r="BH108" i="273"/>
  <c r="BH109" i="273" s="1"/>
  <c r="BH96" i="281"/>
  <c r="BH97" i="281" s="1"/>
  <c r="BF50" i="281"/>
  <c r="BF9" i="265"/>
  <c r="BF11" i="265" s="1"/>
  <c r="BF14" i="265" s="1"/>
  <c r="BF19" i="265" s="1"/>
  <c r="BF22" i="265" s="1"/>
  <c r="BI119" i="273"/>
  <c r="BH46" i="281"/>
  <c r="BH72" i="281"/>
  <c r="BD76" i="281"/>
  <c r="BD78" i="281" s="1"/>
  <c r="BD85" i="281" s="1"/>
  <c r="BD86" i="281" s="1"/>
  <c r="BE83" i="281" s="1"/>
  <c r="BE26" i="280"/>
  <c r="BH58" i="281"/>
  <c r="BH34" i="280"/>
  <c r="BH57" i="273"/>
  <c r="BH60" i="273" s="1"/>
  <c r="BH66" i="273" s="1"/>
  <c r="BH67" i="273" s="1"/>
  <c r="BH3" i="282" s="1"/>
  <c r="BH15" i="275"/>
  <c r="BH20" i="275" s="1"/>
  <c r="BI17" i="275" s="1"/>
  <c r="BH23" i="280"/>
  <c r="BH79" i="273"/>
  <c r="BI80" i="273" s="1"/>
  <c r="BI58" i="273" s="1"/>
  <c r="BG4" i="280"/>
  <c r="BG4" i="273"/>
  <c r="BG4" i="281"/>
  <c r="BG4" i="265"/>
  <c r="BG4" i="275"/>
  <c r="BJ24" i="273"/>
  <c r="BJ25" i="273" s="1"/>
  <c r="BJ2" i="282" s="1"/>
  <c r="BJ124" i="273"/>
  <c r="BL5" i="281"/>
  <c r="BL5" i="280"/>
  <c r="BH113" i="273"/>
  <c r="BH114" i="273" s="1"/>
  <c r="BH21" i="281" s="1"/>
  <c r="BI76" i="273"/>
  <c r="BH22" i="281"/>
  <c r="BH119" i="273"/>
  <c r="BH120" i="273" s="1"/>
  <c r="BH12" i="281" s="1"/>
  <c r="BH14" i="281" s="1"/>
  <c r="BH28" i="281" s="1"/>
  <c r="BH52" i="273"/>
  <c r="BH42" i="273"/>
  <c r="BH4" i="282" s="1"/>
  <c r="BH38" i="273"/>
  <c r="BI39" i="273" s="1"/>
  <c r="BI41" i="273" s="1"/>
  <c r="BI52" i="273" s="1"/>
  <c r="BH118" i="273"/>
  <c r="BI90" i="273"/>
  <c r="BI91" i="273" s="1"/>
  <c r="BI100" i="273" s="1"/>
  <c r="BJ101" i="273" s="1"/>
  <c r="BJ59" i="273" s="1"/>
  <c r="BI125" i="273"/>
  <c r="BI126" i="273" s="1"/>
  <c r="BI106" i="281" s="1"/>
  <c r="BI37" i="281"/>
  <c r="BI22" i="281"/>
  <c r="BI13" i="281"/>
  <c r="BG3" i="280"/>
  <c r="BG3" i="281"/>
  <c r="BI108" i="273"/>
  <c r="BH23" i="281"/>
  <c r="BH29" i="281" s="1"/>
  <c r="BJ2" i="280"/>
  <c r="BJ75" i="273"/>
  <c r="BJ76" i="273" s="1"/>
  <c r="BK19" i="273"/>
  <c r="BK20" i="273" s="1"/>
  <c r="BK56" i="273"/>
  <c r="BK37" i="273"/>
  <c r="BK47" i="273"/>
  <c r="BK48" i="273" s="1"/>
  <c r="BK51" i="273" s="1"/>
  <c r="BL13" i="273"/>
  <c r="BL14" i="273" s="1"/>
  <c r="BM10" i="273"/>
  <c r="BL5" i="275"/>
  <c r="BL5" i="273"/>
  <c r="BL5" i="265"/>
  <c r="BJ2" i="275"/>
  <c r="BJ2" i="265"/>
  <c r="BJ51" i="273"/>
  <c r="BG3" i="275"/>
  <c r="BG50" i="273"/>
  <c r="BG3" i="273"/>
  <c r="BG3" i="265"/>
  <c r="BH112" i="273"/>
  <c r="Y52" i="265" l="1"/>
  <c r="Y53" i="265" s="1"/>
  <c r="Y24" i="265"/>
  <c r="Y25" i="265" s="1"/>
  <c r="Y38" i="280"/>
  <c r="Y39" i="280" s="1"/>
  <c r="Y27" i="280"/>
  <c r="Y28" i="280" s="1"/>
  <c r="BJ11" i="280"/>
  <c r="BJ13" i="282"/>
  <c r="BI11" i="280"/>
  <c r="BI13" i="282"/>
  <c r="BH13" i="280"/>
  <c r="BH16" i="280" s="1"/>
  <c r="BG73" i="265"/>
  <c r="BH15" i="282"/>
  <c r="BH18" i="282" s="1"/>
  <c r="BG59" i="265"/>
  <c r="BG60" i="265" s="1"/>
  <c r="BI109" i="273"/>
  <c r="BI81" i="281"/>
  <c r="BI119" i="281"/>
  <c r="BJ79" i="273"/>
  <c r="BK80" i="273" s="1"/>
  <c r="BK58" i="273" s="1"/>
  <c r="BJ119" i="281"/>
  <c r="BI98" i="281"/>
  <c r="BI10" i="265" s="1"/>
  <c r="BI110" i="281"/>
  <c r="BI122" i="281"/>
  <c r="BI105" i="281"/>
  <c r="AE114" i="281"/>
  <c r="AE31" i="265" s="1"/>
  <c r="AE33" i="265" s="1"/>
  <c r="AE37" i="265" s="1"/>
  <c r="AE42" i="265" s="1"/>
  <c r="AE47" i="265" s="1"/>
  <c r="AE50" i="265" s="1"/>
  <c r="AE123" i="281"/>
  <c r="AE124" i="281" s="1"/>
  <c r="BH98" i="281"/>
  <c r="BH10" i="265" s="1"/>
  <c r="BH122" i="281"/>
  <c r="BH110" i="281"/>
  <c r="BH105" i="281"/>
  <c r="AE62" i="281"/>
  <c r="AE63" i="281" s="1"/>
  <c r="AE64" i="265" s="1"/>
  <c r="BG61" i="281"/>
  <c r="BG107" i="281"/>
  <c r="BG111" i="281" s="1"/>
  <c r="BF26" i="280"/>
  <c r="BI46" i="281"/>
  <c r="BI72" i="281"/>
  <c r="BJ58" i="281"/>
  <c r="BJ81" i="281"/>
  <c r="BG45" i="281"/>
  <c r="BG47" i="281" s="1"/>
  <c r="BE76" i="281"/>
  <c r="BE78" i="281" s="1"/>
  <c r="BE85" i="281" s="1"/>
  <c r="BE86" i="281" s="1"/>
  <c r="BF83" i="281" s="1"/>
  <c r="BH30" i="281"/>
  <c r="BH36" i="281" s="1"/>
  <c r="BH38" i="281" s="1"/>
  <c r="BG84" i="281"/>
  <c r="BG71" i="281"/>
  <c r="BG73" i="281" s="1"/>
  <c r="BG77" i="281" s="1"/>
  <c r="BG50" i="281"/>
  <c r="BG9" i="265"/>
  <c r="BG11" i="265" s="1"/>
  <c r="BG14" i="265" s="1"/>
  <c r="BG19" i="265" s="1"/>
  <c r="BG22" i="265" s="1"/>
  <c r="BM5" i="281"/>
  <c r="BM5" i="280"/>
  <c r="BJ2" i="281"/>
  <c r="BJ125" i="273"/>
  <c r="BJ126" i="273" s="1"/>
  <c r="BJ106" i="281" s="1"/>
  <c r="BJ90" i="273"/>
  <c r="BJ91" i="273" s="1"/>
  <c r="BJ100" i="273" s="1"/>
  <c r="BK101" i="273" s="1"/>
  <c r="BK59" i="273" s="1"/>
  <c r="BJ39" i="273"/>
  <c r="BJ41" i="273" s="1"/>
  <c r="BJ2" i="273"/>
  <c r="BK24" i="273"/>
  <c r="BK25" i="273" s="1"/>
  <c r="BK124" i="273"/>
  <c r="BJ96" i="273"/>
  <c r="BJ97" i="273" s="1"/>
  <c r="BI42" i="273"/>
  <c r="BJ32" i="273"/>
  <c r="BJ33" i="273" s="1"/>
  <c r="BH4" i="280"/>
  <c r="BH4" i="275"/>
  <c r="BH4" i="281"/>
  <c r="BH4" i="265"/>
  <c r="BH4" i="273"/>
  <c r="BI58" i="281"/>
  <c r="BI23" i="280"/>
  <c r="BI57" i="273"/>
  <c r="BI60" i="273" s="1"/>
  <c r="BI66" i="273" s="1"/>
  <c r="BI67" i="273" s="1"/>
  <c r="BI3" i="282" s="1"/>
  <c r="BI15" i="275"/>
  <c r="BI20" i="275" s="1"/>
  <c r="BJ17" i="275" s="1"/>
  <c r="BI34" i="280"/>
  <c r="BI79" i="273"/>
  <c r="BJ80" i="273" s="1"/>
  <c r="BJ58" i="273" s="1"/>
  <c r="BI120" i="273"/>
  <c r="BI12" i="281" s="1"/>
  <c r="BI14" i="281" s="1"/>
  <c r="BI28" i="281" s="1"/>
  <c r="BI114" i="273"/>
  <c r="BI21" i="281" s="1"/>
  <c r="BI23" i="281" s="1"/>
  <c r="BI29" i="281" s="1"/>
  <c r="BH3" i="280"/>
  <c r="BH3" i="281"/>
  <c r="BK2" i="273"/>
  <c r="BJ13" i="281"/>
  <c r="BJ57" i="273"/>
  <c r="BJ34" i="280"/>
  <c r="BJ23" i="280"/>
  <c r="BK75" i="273"/>
  <c r="BK76" i="273" s="1"/>
  <c r="BJ15" i="275"/>
  <c r="BL19" i="273"/>
  <c r="BL20" i="273" s="1"/>
  <c r="BL56" i="273"/>
  <c r="BL37" i="273"/>
  <c r="BL47" i="273"/>
  <c r="BL48" i="273" s="1"/>
  <c r="BL51" i="273" s="1"/>
  <c r="BM13" i="273"/>
  <c r="BM14" i="273" s="1"/>
  <c r="BN10" i="273"/>
  <c r="BM5" i="275"/>
  <c r="BM5" i="265"/>
  <c r="BM5" i="273"/>
  <c r="BH50" i="273"/>
  <c r="BH3" i="275"/>
  <c r="BH3" i="273"/>
  <c r="BH3" i="265"/>
  <c r="BI112" i="273"/>
  <c r="Z25" i="280" l="1"/>
  <c r="Y74" i="265"/>
  <c r="Y75" i="265" s="1"/>
  <c r="Y81" i="265" s="1"/>
  <c r="Z36" i="280"/>
  <c r="Y63" i="265"/>
  <c r="Y65" i="265" s="1"/>
  <c r="Y67" i="265" s="1"/>
  <c r="Y80" i="265" s="1"/>
  <c r="BK13" i="282"/>
  <c r="BK11" i="280"/>
  <c r="BI4" i="280"/>
  <c r="BI4" i="282"/>
  <c r="BK2" i="275"/>
  <c r="BK2" i="282"/>
  <c r="BI15" i="282"/>
  <c r="BI18" i="282" s="1"/>
  <c r="BH59" i="265"/>
  <c r="BH60" i="265" s="1"/>
  <c r="BI13" i="280"/>
  <c r="BI16" i="280" s="1"/>
  <c r="BH73" i="265"/>
  <c r="BI4" i="281"/>
  <c r="AF60" i="281"/>
  <c r="AF121" i="281"/>
  <c r="AF112" i="281" s="1"/>
  <c r="AE69" i="265"/>
  <c r="BK81" i="281"/>
  <c r="BK119" i="281"/>
  <c r="BJ20" i="275"/>
  <c r="BK17" i="275" s="1"/>
  <c r="AE37" i="280"/>
  <c r="AF113" i="281"/>
  <c r="BH61" i="281"/>
  <c r="BH107" i="281"/>
  <c r="BH111" i="281" s="1"/>
  <c r="BG51" i="281"/>
  <c r="BJ119" i="273"/>
  <c r="BJ96" i="281"/>
  <c r="BJ97" i="281" s="1"/>
  <c r="BJ120" i="273"/>
  <c r="BJ12" i="281" s="1"/>
  <c r="BJ14" i="281" s="1"/>
  <c r="BJ28" i="281" s="1"/>
  <c r="BJ46" i="281"/>
  <c r="BJ72" i="281"/>
  <c r="BJ60" i="273"/>
  <c r="BK96" i="273"/>
  <c r="BK97" i="273" s="1"/>
  <c r="BK22" i="281" s="1"/>
  <c r="BJ37" i="281"/>
  <c r="BH45" i="281"/>
  <c r="BH47" i="281" s="1"/>
  <c r="AF52" i="281"/>
  <c r="AF53" i="281" s="1"/>
  <c r="BF76" i="281"/>
  <c r="BF78" i="281" s="1"/>
  <c r="BF85" i="281" s="1"/>
  <c r="BF86" i="281" s="1"/>
  <c r="BG83" i="281" s="1"/>
  <c r="BG26" i="280"/>
  <c r="BH71" i="281"/>
  <c r="BH73" i="281" s="1"/>
  <c r="BH77" i="281" s="1"/>
  <c r="BH84" i="281"/>
  <c r="BH50" i="281"/>
  <c r="BH9" i="265"/>
  <c r="BH11" i="265" s="1"/>
  <c r="BH14" i="265" s="1"/>
  <c r="BH19" i="265" s="1"/>
  <c r="BH22" i="265" s="1"/>
  <c r="BK79" i="273"/>
  <c r="BL80" i="273" s="1"/>
  <c r="BL58" i="273" s="1"/>
  <c r="BK58" i="281"/>
  <c r="BI30" i="281"/>
  <c r="BI36" i="281" s="1"/>
  <c r="BI38" i="281" s="1"/>
  <c r="BL24" i="273"/>
  <c r="BL25" i="273" s="1"/>
  <c r="BL124" i="273"/>
  <c r="BK2" i="281"/>
  <c r="BK125" i="273"/>
  <c r="BK126" i="273" s="1"/>
  <c r="BK106" i="281" s="1"/>
  <c r="BK90" i="273"/>
  <c r="BK91" i="273" s="1"/>
  <c r="BK100" i="273" s="1"/>
  <c r="BL101" i="273" s="1"/>
  <c r="BL59" i="273" s="1"/>
  <c r="BJ42" i="273"/>
  <c r="BJ4" i="282" s="1"/>
  <c r="BJ52" i="273"/>
  <c r="BN5" i="281"/>
  <c r="BN5" i="280"/>
  <c r="BK32" i="273"/>
  <c r="BK33" i="273" s="1"/>
  <c r="BK2" i="265"/>
  <c r="BJ108" i="273"/>
  <c r="BJ109" i="273" s="1"/>
  <c r="BK2" i="280"/>
  <c r="BJ22" i="281"/>
  <c r="BJ113" i="273"/>
  <c r="BJ114" i="273" s="1"/>
  <c r="BJ21" i="281" s="1"/>
  <c r="BJ118" i="273"/>
  <c r="BJ38" i="273"/>
  <c r="BK39" i="273" s="1"/>
  <c r="BK41" i="273" s="1"/>
  <c r="BK42" i="273" s="1"/>
  <c r="BI4" i="273"/>
  <c r="BI4" i="265"/>
  <c r="BI4" i="275"/>
  <c r="BI3" i="280"/>
  <c r="BI3" i="281"/>
  <c r="BK113" i="273"/>
  <c r="BK114" i="273" s="1"/>
  <c r="BK21" i="281" s="1"/>
  <c r="BK57" i="273"/>
  <c r="BK60" i="273" s="1"/>
  <c r="BK34" i="280"/>
  <c r="BK23" i="280"/>
  <c r="BK15" i="275"/>
  <c r="BK20" i="275" s="1"/>
  <c r="BL17" i="275" s="1"/>
  <c r="BM19" i="273"/>
  <c r="BM20" i="273" s="1"/>
  <c r="BM56" i="273"/>
  <c r="BM37" i="273"/>
  <c r="BM47" i="273"/>
  <c r="BM48" i="273" s="1"/>
  <c r="BM51" i="273" s="1"/>
  <c r="BN13" i="273"/>
  <c r="BN14" i="273" s="1"/>
  <c r="BO10" i="273"/>
  <c r="BN5" i="273"/>
  <c r="BN5" i="265"/>
  <c r="BN5" i="275"/>
  <c r="BI3" i="275"/>
  <c r="BI3" i="265"/>
  <c r="BI50" i="273"/>
  <c r="BI3" i="273"/>
  <c r="BJ112" i="273"/>
  <c r="BJ66" i="273"/>
  <c r="BJ67" i="273" s="1"/>
  <c r="BJ3" i="282" s="1"/>
  <c r="Y82" i="265" l="1"/>
  <c r="Y83" i="265"/>
  <c r="Z49" i="280"/>
  <c r="Z51" i="280" s="1"/>
  <c r="Z55" i="280" s="1"/>
  <c r="Z56" i="280" s="1"/>
  <c r="Z57" i="280" s="1"/>
  <c r="Z44" i="280"/>
  <c r="Z46" i="280" s="1"/>
  <c r="Z54" i="280" s="1"/>
  <c r="BK4" i="281"/>
  <c r="BK4" i="282"/>
  <c r="BL96" i="273"/>
  <c r="BL97" i="273" s="1"/>
  <c r="BL2" i="282"/>
  <c r="BJ13" i="280"/>
  <c r="BJ16" i="280" s="1"/>
  <c r="BI73" i="265"/>
  <c r="BJ15" i="282"/>
  <c r="BJ18" i="282" s="1"/>
  <c r="BI59" i="265"/>
  <c r="BI60" i="265" s="1"/>
  <c r="BK119" i="273"/>
  <c r="BK4" i="280"/>
  <c r="BL2" i="265"/>
  <c r="BJ98" i="281"/>
  <c r="BJ10" i="265" s="1"/>
  <c r="BJ122" i="281"/>
  <c r="BJ110" i="281"/>
  <c r="BJ105" i="281"/>
  <c r="AF114" i="281"/>
  <c r="AF31" i="265" s="1"/>
  <c r="AF123" i="281"/>
  <c r="AF124" i="281" s="1"/>
  <c r="BH51" i="281"/>
  <c r="BI107" i="281"/>
  <c r="BI111" i="281" s="1"/>
  <c r="BK4" i="265"/>
  <c r="BL75" i="273"/>
  <c r="BL76" i="273" s="1"/>
  <c r="BL119" i="273"/>
  <c r="BL96" i="281"/>
  <c r="BL97" i="281" s="1"/>
  <c r="BK37" i="281"/>
  <c r="BK96" i="281"/>
  <c r="BK97" i="281" s="1"/>
  <c r="BK23" i="281"/>
  <c r="BK29" i="281" s="1"/>
  <c r="BL58" i="281"/>
  <c r="BK4" i="273"/>
  <c r="BK4" i="275"/>
  <c r="BL79" i="273"/>
  <c r="BM80" i="273" s="1"/>
  <c r="BM58" i="273" s="1"/>
  <c r="BK52" i="273"/>
  <c r="BK108" i="273"/>
  <c r="BK109" i="273" s="1"/>
  <c r="BK112" i="273" s="1"/>
  <c r="BK13" i="281"/>
  <c r="BK46" i="281"/>
  <c r="BK72" i="281"/>
  <c r="BJ23" i="281"/>
  <c r="BJ29" i="281" s="1"/>
  <c r="BJ30" i="281" s="1"/>
  <c r="BJ36" i="281" s="1"/>
  <c r="BJ38" i="281" s="1"/>
  <c r="AF62" i="281"/>
  <c r="AF63" i="281" s="1"/>
  <c r="AF30" i="265"/>
  <c r="AF33" i="265" s="1"/>
  <c r="AF37" i="265" s="1"/>
  <c r="AF42" i="265" s="1"/>
  <c r="AF47" i="265" s="1"/>
  <c r="AF50" i="265" s="1"/>
  <c r="BG76" i="281"/>
  <c r="BG78" i="281" s="1"/>
  <c r="BG85" i="281" s="1"/>
  <c r="BG86" i="281" s="1"/>
  <c r="BH83" i="281" s="1"/>
  <c r="BI84" i="281"/>
  <c r="BI71" i="281"/>
  <c r="BI73" i="281" s="1"/>
  <c r="BI77" i="281" s="1"/>
  <c r="BH26" i="280"/>
  <c r="BK38" i="273"/>
  <c r="BL39" i="273" s="1"/>
  <c r="BL41" i="273" s="1"/>
  <c r="BL52" i="273" s="1"/>
  <c r="BK118" i="273"/>
  <c r="BJ4" i="280"/>
  <c r="BJ4" i="273"/>
  <c r="BJ4" i="281"/>
  <c r="BJ4" i="265"/>
  <c r="BJ4" i="275"/>
  <c r="BL2" i="281"/>
  <c r="BL125" i="273"/>
  <c r="BL126" i="273" s="1"/>
  <c r="BL106" i="281" s="1"/>
  <c r="BL2" i="275"/>
  <c r="BL32" i="273"/>
  <c r="BL33" i="273" s="1"/>
  <c r="BL57" i="273"/>
  <c r="BL60" i="273" s="1"/>
  <c r="BO5" i="281"/>
  <c r="BO5" i="280"/>
  <c r="BL90" i="273"/>
  <c r="BL91" i="273" s="1"/>
  <c r="BL100" i="273" s="1"/>
  <c r="BM101" i="273" s="1"/>
  <c r="BM59" i="273" s="1"/>
  <c r="BM24" i="273"/>
  <c r="BM25" i="273" s="1"/>
  <c r="BM124" i="273"/>
  <c r="BL2" i="273"/>
  <c r="BK120" i="273"/>
  <c r="BK12" i="281" s="1"/>
  <c r="BL2" i="280"/>
  <c r="BI9" i="265"/>
  <c r="BI11" i="265" s="1"/>
  <c r="BI14" i="265" s="1"/>
  <c r="BI19" i="265" s="1"/>
  <c r="BI22" i="265" s="1"/>
  <c r="BI61" i="281"/>
  <c r="BI50" i="281"/>
  <c r="BI45" i="281"/>
  <c r="BI47" i="281" s="1"/>
  <c r="BJ3" i="280"/>
  <c r="BJ3" i="281"/>
  <c r="BL108" i="273"/>
  <c r="BL37" i="281"/>
  <c r="BL22" i="281"/>
  <c r="BL13" i="281"/>
  <c r="BL23" i="280"/>
  <c r="BM75" i="273"/>
  <c r="BM76" i="273" s="1"/>
  <c r="BL113" i="273"/>
  <c r="BL114" i="273" s="1"/>
  <c r="BL21" i="281" s="1"/>
  <c r="BN19" i="273"/>
  <c r="BN20" i="273" s="1"/>
  <c r="BN56" i="273"/>
  <c r="BN47" i="273"/>
  <c r="BN48" i="273" s="1"/>
  <c r="BN51" i="273" s="1"/>
  <c r="BN37" i="273"/>
  <c r="BM2" i="265"/>
  <c r="BO13" i="273"/>
  <c r="BO14" i="273" s="1"/>
  <c r="BP10" i="273"/>
  <c r="BO5" i="275"/>
  <c r="BO5" i="265"/>
  <c r="BO5" i="273"/>
  <c r="BJ3" i="275"/>
  <c r="BJ3" i="273"/>
  <c r="BJ50" i="273"/>
  <c r="BJ3" i="265"/>
  <c r="BK66" i="273"/>
  <c r="BK67" i="273" s="1"/>
  <c r="BK3" i="282" s="1"/>
  <c r="Z52" i="265" l="1"/>
  <c r="Z53" i="265" s="1"/>
  <c r="Z24" i="265"/>
  <c r="Z25" i="265" s="1"/>
  <c r="Z38" i="280"/>
  <c r="Z39" i="280" s="1"/>
  <c r="Z27" i="280"/>
  <c r="Z28" i="280" s="1"/>
  <c r="BM119" i="281"/>
  <c r="BM11" i="280"/>
  <c r="BM13" i="282"/>
  <c r="BM32" i="273"/>
  <c r="BM33" i="273" s="1"/>
  <c r="BM2" i="282"/>
  <c r="BL119" i="281"/>
  <c r="BL11" i="280"/>
  <c r="BL13" i="282"/>
  <c r="BK15" i="282"/>
  <c r="BK18" i="282" s="1"/>
  <c r="BJ59" i="265"/>
  <c r="BJ60" i="265" s="1"/>
  <c r="BK13" i="280"/>
  <c r="BK16" i="280" s="1"/>
  <c r="BJ73" i="265"/>
  <c r="BL109" i="273"/>
  <c r="AG121" i="281"/>
  <c r="AG112" i="281" s="1"/>
  <c r="AF69" i="265"/>
  <c r="BL34" i="280"/>
  <c r="BL15" i="275"/>
  <c r="BL20" i="275" s="1"/>
  <c r="BM17" i="275" s="1"/>
  <c r="BL81" i="281"/>
  <c r="BK98" i="281"/>
  <c r="BK10" i="265" s="1"/>
  <c r="BK110" i="281"/>
  <c r="BK105" i="281"/>
  <c r="BK122" i="281"/>
  <c r="BL98" i="281"/>
  <c r="BL10" i="265" s="1"/>
  <c r="BL122" i="281"/>
  <c r="BL110" i="281"/>
  <c r="BL105" i="281"/>
  <c r="BI51" i="281"/>
  <c r="BJ84" i="281"/>
  <c r="BJ107" i="281"/>
  <c r="BJ111" i="281" s="1"/>
  <c r="BJ71" i="281"/>
  <c r="BJ73" i="281" s="1"/>
  <c r="BJ77" i="281" s="1"/>
  <c r="BM38" i="273"/>
  <c r="BM118" i="273"/>
  <c r="BM58" i="281"/>
  <c r="BM81" i="281"/>
  <c r="BL46" i="281"/>
  <c r="BL72" i="281"/>
  <c r="BL42" i="273"/>
  <c r="BK14" i="281"/>
  <c r="BK28" i="281" s="1"/>
  <c r="BK30" i="281" s="1"/>
  <c r="BK36" i="281" s="1"/>
  <c r="BK38" i="281" s="1"/>
  <c r="BJ45" i="281"/>
  <c r="BJ47" i="281" s="1"/>
  <c r="BJ61" i="281"/>
  <c r="BJ50" i="281"/>
  <c r="BJ9" i="265"/>
  <c r="BJ11" i="265" s="1"/>
  <c r="BJ14" i="265" s="1"/>
  <c r="BJ19" i="265" s="1"/>
  <c r="BJ22" i="265" s="1"/>
  <c r="AF37" i="280"/>
  <c r="AG60" i="281"/>
  <c r="AF64" i="265"/>
  <c r="BH76" i="281"/>
  <c r="BH78" i="281" s="1"/>
  <c r="BH85" i="281" s="1"/>
  <c r="BH86" i="281" s="1"/>
  <c r="BI83" i="281" s="1"/>
  <c r="BP5" i="281"/>
  <c r="BP5" i="280"/>
  <c r="BM2" i="281"/>
  <c r="BM125" i="273"/>
  <c r="BM126" i="273" s="1"/>
  <c r="BM106" i="281" s="1"/>
  <c r="BM96" i="273"/>
  <c r="BM97" i="273" s="1"/>
  <c r="BM96" i="281" s="1"/>
  <c r="BM97" i="281" s="1"/>
  <c r="BM2" i="273"/>
  <c r="BN24" i="273"/>
  <c r="BN25" i="273" s="1"/>
  <c r="BN124" i="273"/>
  <c r="BM2" i="275"/>
  <c r="BM90" i="273"/>
  <c r="BM91" i="273" s="1"/>
  <c r="BM100" i="273" s="1"/>
  <c r="BN101" i="273" s="1"/>
  <c r="BN59" i="273" s="1"/>
  <c r="BM2" i="280"/>
  <c r="BI26" i="280"/>
  <c r="BL38" i="273"/>
  <c r="BM39" i="273" s="1"/>
  <c r="BM41" i="273" s="1"/>
  <c r="BL118" i="273"/>
  <c r="BL120" i="273"/>
  <c r="BL12" i="281" s="1"/>
  <c r="BL14" i="281" s="1"/>
  <c r="BL28" i="281" s="1"/>
  <c r="BL23" i="281"/>
  <c r="BL29" i="281" s="1"/>
  <c r="BK3" i="280"/>
  <c r="BK3" i="281"/>
  <c r="BL4" i="280"/>
  <c r="BM34" i="280"/>
  <c r="BM23" i="280"/>
  <c r="BN75" i="273"/>
  <c r="BN76" i="273" s="1"/>
  <c r="BP13" i="273"/>
  <c r="BP14" i="273" s="1"/>
  <c r="BQ10" i="273"/>
  <c r="BP5" i="273"/>
  <c r="BP5" i="265"/>
  <c r="BP5" i="275"/>
  <c r="BN2" i="275"/>
  <c r="BO19" i="273"/>
  <c r="BO20" i="273" s="1"/>
  <c r="BO56" i="273"/>
  <c r="BO37" i="273"/>
  <c r="BO47" i="273"/>
  <c r="BO48" i="273" s="1"/>
  <c r="BM57" i="273"/>
  <c r="BM60" i="273" s="1"/>
  <c r="BM79" i="273"/>
  <c r="BN80" i="273" s="1"/>
  <c r="BN58" i="273" s="1"/>
  <c r="BM15" i="275"/>
  <c r="BO51" i="273"/>
  <c r="BL66" i="273"/>
  <c r="BL67" i="273" s="1"/>
  <c r="BL3" i="282" s="1"/>
  <c r="BL112" i="273"/>
  <c r="BK3" i="275"/>
  <c r="BK3" i="273"/>
  <c r="BK3" i="265"/>
  <c r="BK50" i="273"/>
  <c r="Z74" i="265" l="1"/>
  <c r="Z75" i="265" s="1"/>
  <c r="Z81" i="265" s="1"/>
  <c r="AA25" i="280"/>
  <c r="Z63" i="265"/>
  <c r="Z65" i="265" s="1"/>
  <c r="Z67" i="265" s="1"/>
  <c r="Z80" i="265" s="1"/>
  <c r="AA36" i="280"/>
  <c r="BN119" i="281"/>
  <c r="BN11" i="280"/>
  <c r="BN13" i="282"/>
  <c r="BN32" i="273"/>
  <c r="BN33" i="273" s="1"/>
  <c r="BN2" i="282"/>
  <c r="BL4" i="281"/>
  <c r="BL4" i="282"/>
  <c r="BL13" i="280"/>
  <c r="BL16" i="280" s="1"/>
  <c r="BK73" i="265"/>
  <c r="BL15" i="282"/>
  <c r="BL18" i="282" s="1"/>
  <c r="BK59" i="265"/>
  <c r="BK60" i="265" s="1"/>
  <c r="BM20" i="275"/>
  <c r="BN17" i="275" s="1"/>
  <c r="BN96" i="273"/>
  <c r="BN97" i="273" s="1"/>
  <c r="BM98" i="281"/>
  <c r="BM10" i="265" s="1"/>
  <c r="BM110" i="281"/>
  <c r="BM122" i="281"/>
  <c r="BM105" i="281"/>
  <c r="BK84" i="281"/>
  <c r="BK107" i="281"/>
  <c r="BK111" i="281" s="1"/>
  <c r="BK61" i="281"/>
  <c r="AG52" i="281"/>
  <c r="AG53" i="281" s="1"/>
  <c r="AG30" i="265" s="1"/>
  <c r="AG113" i="281"/>
  <c r="BJ51" i="281"/>
  <c r="BN119" i="273"/>
  <c r="BN96" i="281"/>
  <c r="BN97" i="281" s="1"/>
  <c r="BN108" i="273"/>
  <c r="BK45" i="281"/>
  <c r="BK47" i="281" s="1"/>
  <c r="BK71" i="281"/>
  <c r="BK73" i="281" s="1"/>
  <c r="BK77" i="281" s="1"/>
  <c r="BN118" i="273"/>
  <c r="BN38" i="273"/>
  <c r="BN58" i="281"/>
  <c r="BN81" i="281"/>
  <c r="BK50" i="281"/>
  <c r="BK9" i="265"/>
  <c r="BK11" i="265" s="1"/>
  <c r="BK14" i="265" s="1"/>
  <c r="BK19" i="265" s="1"/>
  <c r="BK22" i="265" s="1"/>
  <c r="BM46" i="281"/>
  <c r="BM72" i="281"/>
  <c r="BL4" i="273"/>
  <c r="BL4" i="275"/>
  <c r="BL4" i="265"/>
  <c r="BJ26" i="280"/>
  <c r="BI76" i="281"/>
  <c r="BI78" i="281" s="1"/>
  <c r="BI85" i="281" s="1"/>
  <c r="BI86" i="281" s="1"/>
  <c r="BJ83" i="281" s="1"/>
  <c r="BO24" i="273"/>
  <c r="BO25" i="273" s="1"/>
  <c r="BO2" i="282" s="1"/>
  <c r="BO124" i="273"/>
  <c r="BL30" i="281"/>
  <c r="BL36" i="281" s="1"/>
  <c r="BL38" i="281" s="1"/>
  <c r="BN2" i="281"/>
  <c r="BN125" i="273"/>
  <c r="BN126" i="273" s="1"/>
  <c r="BN106" i="281" s="1"/>
  <c r="BM22" i="281"/>
  <c r="BM113" i="273"/>
  <c r="BM114" i="273" s="1"/>
  <c r="BM21" i="281" s="1"/>
  <c r="BM37" i="281"/>
  <c r="BM13" i="281"/>
  <c r="BM119" i="273"/>
  <c r="BM120" i="273" s="1"/>
  <c r="BM12" i="281" s="1"/>
  <c r="BM108" i="273"/>
  <c r="BM109" i="273" s="1"/>
  <c r="BN113" i="273"/>
  <c r="BN2" i="265"/>
  <c r="BN2" i="273"/>
  <c r="BQ5" i="281"/>
  <c r="BQ5" i="280"/>
  <c r="BN90" i="273"/>
  <c r="BN91" i="273" s="1"/>
  <c r="BN100" i="273" s="1"/>
  <c r="BO101" i="273" s="1"/>
  <c r="BO59" i="273" s="1"/>
  <c r="BN2" i="280"/>
  <c r="BM52" i="273"/>
  <c r="BM42" i="273"/>
  <c r="BM4" i="282" s="1"/>
  <c r="BN39" i="273"/>
  <c r="BN41" i="273" s="1"/>
  <c r="BL3" i="280"/>
  <c r="BL3" i="281"/>
  <c r="BN37" i="281"/>
  <c r="BN22" i="281"/>
  <c r="BN13" i="281"/>
  <c r="BN23" i="280"/>
  <c r="BN34" i="280"/>
  <c r="BO90" i="273"/>
  <c r="BO91" i="273" s="1"/>
  <c r="BO100" i="273" s="1"/>
  <c r="BP101" i="273" s="1"/>
  <c r="BP59" i="273" s="1"/>
  <c r="BO2" i="280"/>
  <c r="BO2" i="275"/>
  <c r="BO2" i="273"/>
  <c r="BP19" i="273"/>
  <c r="BP20" i="273" s="1"/>
  <c r="BP56" i="273"/>
  <c r="BP37" i="273"/>
  <c r="BP47" i="273"/>
  <c r="BP48" i="273" s="1"/>
  <c r="BP51" i="273" s="1"/>
  <c r="BQ13" i="273"/>
  <c r="BQ14" i="273" s="1"/>
  <c r="BR10" i="273"/>
  <c r="BQ5" i="275"/>
  <c r="BQ5" i="265"/>
  <c r="BQ5" i="273"/>
  <c r="BN57" i="273"/>
  <c r="BN60" i="273" s="1"/>
  <c r="BN79" i="273"/>
  <c r="BO80" i="273" s="1"/>
  <c r="BO58" i="273" s="1"/>
  <c r="BN15" i="275"/>
  <c r="BN20" i="275" s="1"/>
  <c r="BO17" i="275" s="1"/>
  <c r="BM66" i="273"/>
  <c r="BM67" i="273" s="1"/>
  <c r="BM3" i="282" s="1"/>
  <c r="BM112" i="273"/>
  <c r="BL3" i="273"/>
  <c r="BL3" i="265"/>
  <c r="BL50" i="273"/>
  <c r="BL3" i="275"/>
  <c r="AA49" i="280" l="1"/>
  <c r="AA51" i="280" s="1"/>
  <c r="AA55" i="280" s="1"/>
  <c r="Z82" i="265"/>
  <c r="Z83" i="265"/>
  <c r="AA44" i="280"/>
  <c r="AA46" i="280" s="1"/>
  <c r="AA54" i="280" s="1"/>
  <c r="BN114" i="273"/>
  <c r="BN21" i="281" s="1"/>
  <c r="BN109" i="273"/>
  <c r="BM15" i="282"/>
  <c r="BM18" i="282" s="1"/>
  <c r="BL59" i="265"/>
  <c r="BL60" i="265" s="1"/>
  <c r="BM13" i="280"/>
  <c r="BM16" i="280" s="1"/>
  <c r="BL73" i="265"/>
  <c r="BN98" i="281"/>
  <c r="BN10" i="265" s="1"/>
  <c r="BN122" i="281"/>
  <c r="BN110" i="281"/>
  <c r="BN105" i="281"/>
  <c r="AG114" i="281"/>
  <c r="AG31" i="265" s="1"/>
  <c r="AG33" i="265" s="1"/>
  <c r="AG37" i="265" s="1"/>
  <c r="AG42" i="265" s="1"/>
  <c r="AG47" i="265" s="1"/>
  <c r="AG50" i="265" s="1"/>
  <c r="AG123" i="281"/>
  <c r="AG124" i="281" s="1"/>
  <c r="BL107" i="281"/>
  <c r="BL111" i="281" s="1"/>
  <c r="BK51" i="281"/>
  <c r="AG62" i="281"/>
  <c r="AG63" i="281" s="1"/>
  <c r="AH60" i="281" s="1"/>
  <c r="BO39" i="273"/>
  <c r="BO41" i="273" s="1"/>
  <c r="BO52" i="273" s="1"/>
  <c r="BK26" i="280"/>
  <c r="BN23" i="281"/>
  <c r="BN29" i="281" s="1"/>
  <c r="BN46" i="281"/>
  <c r="BN72" i="281"/>
  <c r="BJ76" i="281"/>
  <c r="BJ78" i="281" s="1"/>
  <c r="BJ85" i="281" s="1"/>
  <c r="BJ86" i="281" s="1"/>
  <c r="BK83" i="281" s="1"/>
  <c r="BL84" i="281"/>
  <c r="BL71" i="281"/>
  <c r="BL73" i="281" s="1"/>
  <c r="BL77" i="281" s="1"/>
  <c r="BM23" i="281"/>
  <c r="BM29" i="281" s="1"/>
  <c r="BR5" i="281"/>
  <c r="BR5" i="280"/>
  <c r="BM4" i="281"/>
  <c r="BM4" i="265"/>
  <c r="BM4" i="280"/>
  <c r="BM4" i="273"/>
  <c r="BM4" i="275"/>
  <c r="BN120" i="273"/>
  <c r="BN12" i="281" s="1"/>
  <c r="BN14" i="281" s="1"/>
  <c r="BN28" i="281" s="1"/>
  <c r="BP24" i="273"/>
  <c r="BP25" i="273" s="1"/>
  <c r="BP124" i="273"/>
  <c r="BN52" i="273"/>
  <c r="BN42" i="273"/>
  <c r="BN4" i="282" s="1"/>
  <c r="BM14" i="281"/>
  <c r="BM28" i="281" s="1"/>
  <c r="BL9" i="265"/>
  <c r="BL11" i="265" s="1"/>
  <c r="BL14" i="265" s="1"/>
  <c r="BL19" i="265" s="1"/>
  <c r="BL22" i="265" s="1"/>
  <c r="BL61" i="281"/>
  <c r="BL50" i="281"/>
  <c r="BL45" i="281"/>
  <c r="BL47" i="281" s="1"/>
  <c r="BO2" i="281"/>
  <c r="BO125" i="273"/>
  <c r="BO126" i="273" s="1"/>
  <c r="BO106" i="281" s="1"/>
  <c r="BO32" i="273"/>
  <c r="BO33" i="273" s="1"/>
  <c r="BO96" i="273"/>
  <c r="BO97" i="273" s="1"/>
  <c r="BO96" i="281" s="1"/>
  <c r="BO97" i="281" s="1"/>
  <c r="BO75" i="273"/>
  <c r="BO76" i="273" s="1"/>
  <c r="BO2" i="265"/>
  <c r="BM3" i="280"/>
  <c r="BM3" i="281"/>
  <c r="BP90" i="273"/>
  <c r="BP91" i="273" s="1"/>
  <c r="BP100" i="273" s="1"/>
  <c r="BQ101" i="273" s="1"/>
  <c r="BQ59" i="273" s="1"/>
  <c r="BQ37" i="273"/>
  <c r="BQ56" i="273"/>
  <c r="BQ19" i="273"/>
  <c r="BQ20" i="273" s="1"/>
  <c r="BQ47" i="273"/>
  <c r="BQ48" i="273" s="1"/>
  <c r="BQ51" i="273" s="1"/>
  <c r="BR13" i="273"/>
  <c r="BR14" i="273" s="1"/>
  <c r="BS10" i="273"/>
  <c r="BR5" i="275"/>
  <c r="BR5" i="273"/>
  <c r="BR5" i="265"/>
  <c r="BN112" i="273"/>
  <c r="BN66" i="273"/>
  <c r="BN67" i="273" s="1"/>
  <c r="BN3" i="282" s="1"/>
  <c r="BM3" i="265"/>
  <c r="BM3" i="275"/>
  <c r="BM50" i="273"/>
  <c r="BM3" i="273"/>
  <c r="AA56" i="280" l="1"/>
  <c r="AA57" i="280" s="1"/>
  <c r="BP32" i="273"/>
  <c r="BP33" i="273" s="1"/>
  <c r="BP118" i="273" s="1"/>
  <c r="BP2" i="282"/>
  <c r="BO13" i="282"/>
  <c r="BO11" i="280"/>
  <c r="BN13" i="280"/>
  <c r="BN16" i="280" s="1"/>
  <c r="BM73" i="265"/>
  <c r="BN15" i="282"/>
  <c r="BN18" i="282" s="1"/>
  <c r="BM59" i="265"/>
  <c r="BM60" i="265" s="1"/>
  <c r="BP96" i="273"/>
  <c r="BP97" i="273" s="1"/>
  <c r="BP96" i="281" s="1"/>
  <c r="BP97" i="281" s="1"/>
  <c r="BP98" i="281" s="1"/>
  <c r="BP10" i="265" s="1"/>
  <c r="BP2" i="280"/>
  <c r="AG64" i="265"/>
  <c r="AG37" i="280"/>
  <c r="AH121" i="281"/>
  <c r="AH112" i="281" s="1"/>
  <c r="AH113" i="281" s="1"/>
  <c r="AG69" i="265"/>
  <c r="BP2" i="265"/>
  <c r="BP2" i="273"/>
  <c r="BP2" i="275"/>
  <c r="BO81" i="281"/>
  <c r="BO119" i="281"/>
  <c r="BP122" i="281"/>
  <c r="BP105" i="281"/>
  <c r="BO98" i="281"/>
  <c r="BO10" i="265" s="1"/>
  <c r="BO110" i="281"/>
  <c r="BO105" i="281"/>
  <c r="BO122" i="281"/>
  <c r="BL51" i="281"/>
  <c r="BO42" i="273"/>
  <c r="BO4" i="282" s="1"/>
  <c r="BN30" i="281"/>
  <c r="BN36" i="281" s="1"/>
  <c r="BN38" i="281" s="1"/>
  <c r="BN71" i="281" s="1"/>
  <c r="BN73" i="281" s="1"/>
  <c r="BN77" i="281" s="1"/>
  <c r="BO4" i="265"/>
  <c r="BP38" i="273"/>
  <c r="BO46" i="281"/>
  <c r="BO72" i="281"/>
  <c r="AH52" i="281"/>
  <c r="AH53" i="281" s="1"/>
  <c r="BK76" i="281"/>
  <c r="BK78" i="281" s="1"/>
  <c r="BK85" i="281" s="1"/>
  <c r="BK86" i="281" s="1"/>
  <c r="BL83" i="281" s="1"/>
  <c r="BM30" i="281"/>
  <c r="BM36" i="281" s="1"/>
  <c r="BM38" i="281" s="1"/>
  <c r="BM50" i="281" s="1"/>
  <c r="BS5" i="281"/>
  <c r="BS5" i="280"/>
  <c r="BQ24" i="273"/>
  <c r="BQ25" i="273" s="1"/>
  <c r="BQ124" i="273"/>
  <c r="BO22" i="281"/>
  <c r="BO119" i="273"/>
  <c r="BO120" i="273" s="1"/>
  <c r="BO12" i="281" s="1"/>
  <c r="BO108" i="273"/>
  <c r="BO109" i="273" s="1"/>
  <c r="BO37" i="281"/>
  <c r="BO13" i="281"/>
  <c r="BO113" i="273"/>
  <c r="BO114" i="273" s="1"/>
  <c r="BO21" i="281" s="1"/>
  <c r="BO58" i="281"/>
  <c r="BO23" i="280"/>
  <c r="BO57" i="273"/>
  <c r="BO60" i="273" s="1"/>
  <c r="BO66" i="273" s="1"/>
  <c r="BO67" i="273" s="1"/>
  <c r="BO3" i="282" s="1"/>
  <c r="BO15" i="275"/>
  <c r="BO20" i="275" s="1"/>
  <c r="BP17" i="275" s="1"/>
  <c r="BO34" i="280"/>
  <c r="BO79" i="273"/>
  <c r="BP80" i="273" s="1"/>
  <c r="BP58" i="273" s="1"/>
  <c r="BO118" i="273"/>
  <c r="BO38" i="273"/>
  <c r="BP39" i="273" s="1"/>
  <c r="BP41" i="273" s="1"/>
  <c r="BL26" i="280"/>
  <c r="BN4" i="280"/>
  <c r="BN4" i="265"/>
  <c r="BN4" i="281"/>
  <c r="BN4" i="275"/>
  <c r="BN4" i="273"/>
  <c r="BP2" i="281"/>
  <c r="BP125" i="273"/>
  <c r="BP126" i="273" s="1"/>
  <c r="BP106" i="281" s="1"/>
  <c r="BP75" i="273"/>
  <c r="BP76" i="273" s="1"/>
  <c r="BN3" i="280"/>
  <c r="BN3" i="281"/>
  <c r="BP119" i="273"/>
  <c r="BP37" i="281"/>
  <c r="BP22" i="281"/>
  <c r="BP13" i="281"/>
  <c r="BQ2" i="280"/>
  <c r="BP113" i="273"/>
  <c r="BP114" i="273" s="1"/>
  <c r="BP21" i="281" s="1"/>
  <c r="BS13" i="273"/>
  <c r="BS14" i="273" s="1"/>
  <c r="BT10" i="273"/>
  <c r="BS5" i="273"/>
  <c r="BS5" i="275"/>
  <c r="BS5" i="265"/>
  <c r="BR19" i="273"/>
  <c r="BR20" i="273" s="1"/>
  <c r="BR56" i="273"/>
  <c r="BR47" i="273"/>
  <c r="BR48" i="273" s="1"/>
  <c r="BR51" i="273" s="1"/>
  <c r="BR37" i="273"/>
  <c r="BN3" i="275"/>
  <c r="BN3" i="265"/>
  <c r="BN50" i="273"/>
  <c r="BN3" i="273"/>
  <c r="AA52" i="265" l="1"/>
  <c r="AA53" i="265" s="1"/>
  <c r="AA24" i="265"/>
  <c r="AA25" i="265" s="1"/>
  <c r="AA38" i="280"/>
  <c r="AA39" i="280" s="1"/>
  <c r="AA27" i="280"/>
  <c r="AA28" i="280" s="1"/>
  <c r="BP11" i="280"/>
  <c r="BP13" i="282"/>
  <c r="BP108" i="273"/>
  <c r="BP110" i="281"/>
  <c r="BQ96" i="273"/>
  <c r="BQ97" i="273" s="1"/>
  <c r="BQ96" i="281" s="1"/>
  <c r="BQ97" i="281" s="1"/>
  <c r="BQ2" i="282"/>
  <c r="BO15" i="282"/>
  <c r="BO18" i="282" s="1"/>
  <c r="BN59" i="265"/>
  <c r="BN60" i="265" s="1"/>
  <c r="BO13" i="280"/>
  <c r="BO16" i="280" s="1"/>
  <c r="BN73" i="265"/>
  <c r="BP109" i="273"/>
  <c r="BP112" i="273" s="1"/>
  <c r="BN9" i="265"/>
  <c r="BN11" i="265" s="1"/>
  <c r="BN14" i="265" s="1"/>
  <c r="BN19" i="265" s="1"/>
  <c r="BN22" i="265" s="1"/>
  <c r="BQ90" i="273"/>
  <c r="BQ91" i="273" s="1"/>
  <c r="BQ100" i="273" s="1"/>
  <c r="BR101" i="273" s="1"/>
  <c r="BR59" i="273" s="1"/>
  <c r="BP81" i="281"/>
  <c r="BP119" i="281"/>
  <c r="BN50" i="281"/>
  <c r="BQ98" i="281"/>
  <c r="BQ10" i="265" s="1"/>
  <c r="BQ110" i="281"/>
  <c r="BQ122" i="281"/>
  <c r="BQ105" i="281"/>
  <c r="AH114" i="281"/>
  <c r="AH31" i="265" s="1"/>
  <c r="AH123" i="281"/>
  <c r="AH124" i="281" s="1"/>
  <c r="BM9" i="265"/>
  <c r="BM11" i="265" s="1"/>
  <c r="BM14" i="265" s="1"/>
  <c r="BM19" i="265" s="1"/>
  <c r="BM22" i="265" s="1"/>
  <c r="BM26" i="280" s="1"/>
  <c r="BM107" i="281"/>
  <c r="BM111" i="281" s="1"/>
  <c r="BN84" i="281"/>
  <c r="BN107" i="281"/>
  <c r="BN111" i="281" s="1"/>
  <c r="BO4" i="281"/>
  <c r="BO4" i="280"/>
  <c r="BO4" i="275"/>
  <c r="BO4" i="273"/>
  <c r="BN45" i="281"/>
  <c r="BN47" i="281" s="1"/>
  <c r="BN61" i="281"/>
  <c r="BO112" i="273"/>
  <c r="BN26" i="280"/>
  <c r="BP46" i="281"/>
  <c r="BP72" i="281"/>
  <c r="AH62" i="281"/>
  <c r="AH63" i="281" s="1"/>
  <c r="AH30" i="265"/>
  <c r="BL76" i="281"/>
  <c r="BL78" i="281" s="1"/>
  <c r="BL85" i="281" s="1"/>
  <c r="BL86" i="281" s="1"/>
  <c r="BM83" i="281" s="1"/>
  <c r="BM71" i="281"/>
  <c r="BM73" i="281" s="1"/>
  <c r="BM77" i="281" s="1"/>
  <c r="BM84" i="281"/>
  <c r="BM45" i="281"/>
  <c r="BM47" i="281" s="1"/>
  <c r="BM61" i="281"/>
  <c r="BO14" i="281"/>
  <c r="BO28" i="281" s="1"/>
  <c r="BO23" i="281"/>
  <c r="BO29" i="281" s="1"/>
  <c r="BT5" i="281"/>
  <c r="BT5" i="280"/>
  <c r="BQ2" i="281"/>
  <c r="BQ125" i="273"/>
  <c r="BQ126" i="273" s="1"/>
  <c r="BQ106" i="281" s="1"/>
  <c r="BQ2" i="265"/>
  <c r="BQ32" i="273"/>
  <c r="BQ33" i="273" s="1"/>
  <c r="BQ2" i="275"/>
  <c r="BR24" i="273"/>
  <c r="BR25" i="273" s="1"/>
  <c r="BR124" i="273"/>
  <c r="BQ2" i="273"/>
  <c r="BQ75" i="273"/>
  <c r="BP120" i="273"/>
  <c r="BP12" i="281" s="1"/>
  <c r="BP14" i="281" s="1"/>
  <c r="BP28" i="281" s="1"/>
  <c r="BP58" i="281"/>
  <c r="BP23" i="280"/>
  <c r="BP57" i="273"/>
  <c r="BP60" i="273" s="1"/>
  <c r="BP66" i="273" s="1"/>
  <c r="BP67" i="273" s="1"/>
  <c r="BP3" i="282" s="1"/>
  <c r="BP15" i="275"/>
  <c r="BP20" i="275" s="1"/>
  <c r="BQ17" i="275" s="1"/>
  <c r="BP34" i="280"/>
  <c r="BP79" i="273"/>
  <c r="BQ80" i="273" s="1"/>
  <c r="BQ58" i="273" s="1"/>
  <c r="BP52" i="273"/>
  <c r="BP42" i="273"/>
  <c r="BP4" i="282" s="1"/>
  <c r="BQ39" i="273"/>
  <c r="BQ41" i="273" s="1"/>
  <c r="BQ108" i="273"/>
  <c r="BQ37" i="281"/>
  <c r="BQ22" i="281"/>
  <c r="BQ13" i="281"/>
  <c r="BO3" i="280"/>
  <c r="BO3" i="281"/>
  <c r="BR2" i="281"/>
  <c r="BP23" i="281"/>
  <c r="BP29" i="281" s="1"/>
  <c r="BR32" i="273"/>
  <c r="BR33" i="273" s="1"/>
  <c r="BR118" i="273" s="1"/>
  <c r="BQ113" i="273"/>
  <c r="BQ114" i="273" s="1"/>
  <c r="BQ21" i="281" s="1"/>
  <c r="BQ119" i="273"/>
  <c r="BQ120" i="273" s="1"/>
  <c r="BQ12" i="281" s="1"/>
  <c r="BS19" i="273"/>
  <c r="BS20" i="273" s="1"/>
  <c r="BS56" i="273"/>
  <c r="BS47" i="273"/>
  <c r="BS48" i="273" s="1"/>
  <c r="BS51" i="273" s="1"/>
  <c r="BS37" i="273"/>
  <c r="BT13" i="273"/>
  <c r="BT14" i="273" s="1"/>
  <c r="BU10" i="273"/>
  <c r="BT5" i="273"/>
  <c r="BT5" i="265"/>
  <c r="BT5" i="275"/>
  <c r="BQ109" i="273"/>
  <c r="BO3" i="265"/>
  <c r="BO3" i="275"/>
  <c r="BO50" i="273"/>
  <c r="BO3" i="273"/>
  <c r="AA74" i="265" l="1"/>
  <c r="AA75" i="265" s="1"/>
  <c r="AA81" i="265" s="1"/>
  <c r="AB25" i="280"/>
  <c r="AB36" i="280"/>
  <c r="AA63" i="265"/>
  <c r="AA65" i="265" s="1"/>
  <c r="AA67" i="265" s="1"/>
  <c r="AA80" i="265" s="1"/>
  <c r="BR2" i="265"/>
  <c r="BR2" i="282"/>
  <c r="BP13" i="280"/>
  <c r="BP16" i="280" s="1"/>
  <c r="BO73" i="265"/>
  <c r="BP15" i="282"/>
  <c r="BP18" i="282" s="1"/>
  <c r="BO59" i="265"/>
  <c r="BO60" i="265" s="1"/>
  <c r="AH33" i="265"/>
  <c r="AH37" i="265" s="1"/>
  <c r="AH42" i="265" s="1"/>
  <c r="AH47" i="265" s="1"/>
  <c r="AH50" i="265" s="1"/>
  <c r="AI121" i="281"/>
  <c r="AI112" i="281" s="1"/>
  <c r="AH69" i="265"/>
  <c r="BN51" i="281"/>
  <c r="BM51" i="281"/>
  <c r="BR38" i="273"/>
  <c r="BQ46" i="281"/>
  <c r="BQ72" i="281"/>
  <c r="BO30" i="281"/>
  <c r="BO36" i="281" s="1"/>
  <c r="BO38" i="281" s="1"/>
  <c r="AI60" i="281"/>
  <c r="AH64" i="265"/>
  <c r="BM76" i="281"/>
  <c r="BM78" i="281" s="1"/>
  <c r="BM85" i="281" s="1"/>
  <c r="BM86" i="281" s="1"/>
  <c r="BN83" i="281" s="1"/>
  <c r="BO84" i="281"/>
  <c r="BU5" i="281"/>
  <c r="BU5" i="280"/>
  <c r="BQ42" i="273"/>
  <c r="BQ4" i="282" s="1"/>
  <c r="BQ52" i="273"/>
  <c r="BQ76" i="273"/>
  <c r="BR125" i="273"/>
  <c r="BR126" i="273" s="1"/>
  <c r="BR106" i="281" s="1"/>
  <c r="BR75" i="273"/>
  <c r="BR76" i="273" s="1"/>
  <c r="BR2" i="275"/>
  <c r="BR2" i="273"/>
  <c r="BQ38" i="273"/>
  <c r="BR39" i="273" s="1"/>
  <c r="BR41" i="273" s="1"/>
  <c r="BQ118" i="273"/>
  <c r="BR96" i="273"/>
  <c r="BR97" i="273" s="1"/>
  <c r="BR96" i="281" s="1"/>
  <c r="BR97" i="281" s="1"/>
  <c r="BS24" i="273"/>
  <c r="BS25" i="273" s="1"/>
  <c r="BS2" i="282" s="1"/>
  <c r="BS124" i="273"/>
  <c r="BR2" i="280"/>
  <c r="BP30" i="281"/>
  <c r="BP36" i="281" s="1"/>
  <c r="BP38" i="281" s="1"/>
  <c r="BR90" i="273"/>
  <c r="BR91" i="273" s="1"/>
  <c r="BR100" i="273" s="1"/>
  <c r="BS101" i="273" s="1"/>
  <c r="BS59" i="273" s="1"/>
  <c r="BP4" i="280"/>
  <c r="BP4" i="273"/>
  <c r="BP4" i="281"/>
  <c r="BP4" i="265"/>
  <c r="BP4" i="275"/>
  <c r="BP3" i="280"/>
  <c r="BP3" i="281"/>
  <c r="BR13" i="281"/>
  <c r="BQ14" i="281"/>
  <c r="BQ28" i="281" s="1"/>
  <c r="BQ23" i="281"/>
  <c r="BQ29" i="281" s="1"/>
  <c r="BS2" i="280"/>
  <c r="BR113" i="273"/>
  <c r="BR114" i="273" s="1"/>
  <c r="BR21" i="281" s="1"/>
  <c r="BS75" i="273"/>
  <c r="BS76" i="273" s="1"/>
  <c r="BU5" i="265"/>
  <c r="BU5" i="273"/>
  <c r="BV10" i="273"/>
  <c r="BU13" i="273"/>
  <c r="BU14" i="273" s="1"/>
  <c r="BU5" i="275"/>
  <c r="BS2" i="273"/>
  <c r="BR108" i="273"/>
  <c r="BR109" i="273" s="1"/>
  <c r="BT37" i="273"/>
  <c r="BT47" i="273"/>
  <c r="BT48" i="273" s="1"/>
  <c r="BT51" i="273" s="1"/>
  <c r="BT19" i="273"/>
  <c r="BT20" i="273" s="1"/>
  <c r="BT56" i="273"/>
  <c r="BP3" i="275"/>
  <c r="BP50" i="273"/>
  <c r="BP3" i="265"/>
  <c r="BP3" i="273"/>
  <c r="BQ112" i="273"/>
  <c r="AA82" i="265" l="1"/>
  <c r="AA83" i="265"/>
  <c r="AB44" i="280"/>
  <c r="AB46" i="280" s="1"/>
  <c r="AB54" i="280" s="1"/>
  <c r="AB49" i="280"/>
  <c r="AB51" i="280" s="1"/>
  <c r="AB55" i="280" s="1"/>
  <c r="BR11" i="280"/>
  <c r="BR13" i="282"/>
  <c r="BQ11" i="280"/>
  <c r="BQ13" i="282"/>
  <c r="BS119" i="281"/>
  <c r="BS13" i="282"/>
  <c r="BS11" i="280"/>
  <c r="BQ15" i="282"/>
  <c r="BQ18" i="282" s="1"/>
  <c r="BP59" i="265"/>
  <c r="BP60" i="265" s="1"/>
  <c r="BQ13" i="280"/>
  <c r="BP73" i="265"/>
  <c r="BR37" i="281"/>
  <c r="BR22" i="281"/>
  <c r="BR23" i="281" s="1"/>
  <c r="BR29" i="281" s="1"/>
  <c r="BR119" i="273"/>
  <c r="BR81" i="281"/>
  <c r="BR119" i="281"/>
  <c r="BQ81" i="281"/>
  <c r="BQ119" i="281"/>
  <c r="AH37" i="280"/>
  <c r="BR98" i="281"/>
  <c r="BR10" i="265" s="1"/>
  <c r="BR122" i="281"/>
  <c r="BR110" i="281"/>
  <c r="BR105" i="281"/>
  <c r="BP107" i="281"/>
  <c r="BP111" i="281" s="1"/>
  <c r="BO61" i="281"/>
  <c r="BO107" i="281"/>
  <c r="BO111" i="281" s="1"/>
  <c r="AI52" i="281"/>
  <c r="AI53" i="281" s="1"/>
  <c r="AI30" i="265" s="1"/>
  <c r="AI113" i="281"/>
  <c r="BS58" i="281"/>
  <c r="BS81" i="281"/>
  <c r="BR46" i="281"/>
  <c r="BR72" i="281"/>
  <c r="BO9" i="265"/>
  <c r="BO11" i="265" s="1"/>
  <c r="BO14" i="265" s="1"/>
  <c r="BO19" i="265" s="1"/>
  <c r="BO22" i="265" s="1"/>
  <c r="BO50" i="281"/>
  <c r="BO45" i="281"/>
  <c r="BO47" i="281" s="1"/>
  <c r="BO71" i="281"/>
  <c r="BO73" i="281" s="1"/>
  <c r="BO77" i="281" s="1"/>
  <c r="AI62" i="281"/>
  <c r="AI63" i="281" s="1"/>
  <c r="BN76" i="281"/>
  <c r="BN78" i="281" s="1"/>
  <c r="BN85" i="281" s="1"/>
  <c r="BN86" i="281" s="1"/>
  <c r="BO83" i="281" s="1"/>
  <c r="BP84" i="281"/>
  <c r="BP71" i="281"/>
  <c r="BP73" i="281" s="1"/>
  <c r="BP77" i="281" s="1"/>
  <c r="BR58" i="281"/>
  <c r="BR34" i="280"/>
  <c r="BR79" i="273"/>
  <c r="BS80" i="273" s="1"/>
  <c r="BS58" i="273" s="1"/>
  <c r="BR23" i="280"/>
  <c r="BR57" i="273"/>
  <c r="BR15" i="275"/>
  <c r="BS2" i="281"/>
  <c r="BS125" i="273"/>
  <c r="BS126" i="273" s="1"/>
  <c r="BS106" i="281" s="1"/>
  <c r="BS96" i="273"/>
  <c r="BS97" i="273" s="1"/>
  <c r="BS96" i="281" s="1"/>
  <c r="BS97" i="281" s="1"/>
  <c r="BQ4" i="280"/>
  <c r="BQ4" i="265"/>
  <c r="BQ4" i="281"/>
  <c r="BQ4" i="275"/>
  <c r="BQ4" i="273"/>
  <c r="BT24" i="273"/>
  <c r="BT25" i="273" s="1"/>
  <c r="BT75" i="273" s="1"/>
  <c r="BT76" i="273" s="1"/>
  <c r="BT124" i="273"/>
  <c r="BS2" i="265"/>
  <c r="BV5" i="281"/>
  <c r="BV5" i="280"/>
  <c r="BS2" i="275"/>
  <c r="BS32" i="273"/>
  <c r="BS33" i="273" s="1"/>
  <c r="BS90" i="273"/>
  <c r="BS91" i="273" s="1"/>
  <c r="BS100" i="273" s="1"/>
  <c r="BT101" i="273" s="1"/>
  <c r="BT59" i="273" s="1"/>
  <c r="BR120" i="273"/>
  <c r="BP9" i="265"/>
  <c r="BP11" i="265" s="1"/>
  <c r="BP14" i="265" s="1"/>
  <c r="BP19" i="265" s="1"/>
  <c r="BP22" i="265" s="1"/>
  <c r="BP61" i="281"/>
  <c r="BP50" i="281"/>
  <c r="BP45" i="281"/>
  <c r="BP47" i="281" s="1"/>
  <c r="BR52" i="273"/>
  <c r="BR42" i="273"/>
  <c r="BR4" i="282" s="1"/>
  <c r="BQ58" i="281"/>
  <c r="BQ57" i="273"/>
  <c r="BQ60" i="273" s="1"/>
  <c r="BQ15" i="275"/>
  <c r="BQ20" i="275" s="1"/>
  <c r="BR17" i="275" s="1"/>
  <c r="BQ79" i="273"/>
  <c r="BR80" i="273" s="1"/>
  <c r="BR58" i="273" s="1"/>
  <c r="BQ23" i="280"/>
  <c r="BQ34" i="280"/>
  <c r="BS39" i="273"/>
  <c r="BS41" i="273" s="1"/>
  <c r="BQ30" i="281"/>
  <c r="BQ36" i="281" s="1"/>
  <c r="BQ38" i="281" s="1"/>
  <c r="BS34" i="280"/>
  <c r="BS23" i="280"/>
  <c r="BT2" i="275"/>
  <c r="BV5" i="275"/>
  <c r="BV5" i="265"/>
  <c r="BV13" i="273"/>
  <c r="BV14" i="273" s="1"/>
  <c r="BV5" i="273"/>
  <c r="BW10" i="273"/>
  <c r="BU37" i="273"/>
  <c r="BU47" i="273"/>
  <c r="BU48" i="273" s="1"/>
  <c r="BU51" i="273" s="1"/>
  <c r="BU56" i="273"/>
  <c r="BU19" i="273"/>
  <c r="BU20" i="273" s="1"/>
  <c r="BR112" i="273"/>
  <c r="BS57" i="273"/>
  <c r="BS79" i="273"/>
  <c r="BT80" i="273" s="1"/>
  <c r="BT58" i="273" s="1"/>
  <c r="BS15" i="275"/>
  <c r="AB56" i="280" l="1"/>
  <c r="AB27" i="280" s="1"/>
  <c r="AB28" i="280" s="1"/>
  <c r="BT11" i="280"/>
  <c r="BT13" i="282"/>
  <c r="BQ16" i="280"/>
  <c r="BR15" i="282"/>
  <c r="BR18" i="282" s="1"/>
  <c r="BQ59" i="265"/>
  <c r="BQ60" i="265" s="1"/>
  <c r="BT2" i="280"/>
  <c r="BT2" i="282"/>
  <c r="BT81" i="281"/>
  <c r="BT119" i="281"/>
  <c r="BS98" i="281"/>
  <c r="BS10" i="265" s="1"/>
  <c r="BS110" i="281"/>
  <c r="BS105" i="281"/>
  <c r="BS122" i="281"/>
  <c r="AI114" i="281"/>
  <c r="AI31" i="265" s="1"/>
  <c r="AI33" i="265" s="1"/>
  <c r="AI37" i="265" s="1"/>
  <c r="AI42" i="265" s="1"/>
  <c r="AI47" i="265" s="1"/>
  <c r="AI50" i="265" s="1"/>
  <c r="AI123" i="281"/>
  <c r="AI124" i="281" s="1"/>
  <c r="BQ107" i="281"/>
  <c r="BQ111" i="281" s="1"/>
  <c r="BP51" i="281"/>
  <c r="BO51" i="281"/>
  <c r="BT90" i="273"/>
  <c r="BT91" i="273" s="1"/>
  <c r="BT100" i="273" s="1"/>
  <c r="BU101" i="273" s="1"/>
  <c r="BU59" i="273" s="1"/>
  <c r="BS46" i="281"/>
  <c r="BS72" i="281"/>
  <c r="BR20" i="275"/>
  <c r="BS17" i="275" s="1"/>
  <c r="AJ60" i="281"/>
  <c r="AI64" i="265"/>
  <c r="BO26" i="280"/>
  <c r="BO76" i="281"/>
  <c r="BO78" i="281" s="1"/>
  <c r="BO85" i="281" s="1"/>
  <c r="BO86" i="281" s="1"/>
  <c r="BP83" i="281" s="1"/>
  <c r="BQ71" i="281"/>
  <c r="BQ73" i="281" s="1"/>
  <c r="BQ77" i="281" s="1"/>
  <c r="BQ84" i="281"/>
  <c r="BT79" i="273"/>
  <c r="BU80" i="273" s="1"/>
  <c r="BU58" i="273" s="1"/>
  <c r="BT58" i="281"/>
  <c r="BQ66" i="273"/>
  <c r="BQ67" i="273" s="1"/>
  <c r="BQ3" i="282" s="1"/>
  <c r="BR60" i="273"/>
  <c r="BR66" i="273" s="1"/>
  <c r="BR67" i="273" s="1"/>
  <c r="BR4" i="281"/>
  <c r="BR4" i="275"/>
  <c r="BR4" i="280"/>
  <c r="BR4" i="273"/>
  <c r="BR4" i="265"/>
  <c r="BR12" i="281"/>
  <c r="BR14" i="281" s="1"/>
  <c r="BR28" i="281" s="1"/>
  <c r="BR30" i="281" s="1"/>
  <c r="BR36" i="281" s="1"/>
  <c r="BR38" i="281" s="1"/>
  <c r="BS20" i="275"/>
  <c r="BT17" i="275" s="1"/>
  <c r="BU24" i="273"/>
  <c r="BU25" i="273" s="1"/>
  <c r="BU124" i="273"/>
  <c r="BW5" i="281"/>
  <c r="BW5" i="280"/>
  <c r="BQ9" i="265"/>
  <c r="BQ11" i="265" s="1"/>
  <c r="BQ14" i="265" s="1"/>
  <c r="BQ19" i="265" s="1"/>
  <c r="BQ22" i="265" s="1"/>
  <c r="BQ26" i="280" s="1"/>
  <c r="BQ61" i="281"/>
  <c r="BQ50" i="281"/>
  <c r="BQ45" i="281"/>
  <c r="BQ47" i="281" s="1"/>
  <c r="BS42" i="273"/>
  <c r="BS4" i="282" s="1"/>
  <c r="BS52" i="273"/>
  <c r="BP26" i="280"/>
  <c r="BS118" i="273"/>
  <c r="BS38" i="273"/>
  <c r="BT39" i="273" s="1"/>
  <c r="BT41" i="273" s="1"/>
  <c r="BT2" i="281"/>
  <c r="BT125" i="273"/>
  <c r="BT126" i="273" s="1"/>
  <c r="BT106" i="281" s="1"/>
  <c r="BT32" i="273"/>
  <c r="BT33" i="273" s="1"/>
  <c r="BT2" i="273"/>
  <c r="BT2" i="265"/>
  <c r="BT96" i="273"/>
  <c r="BT97" i="273" s="1"/>
  <c r="BT96" i="281" s="1"/>
  <c r="BT97" i="281" s="1"/>
  <c r="BS22" i="281"/>
  <c r="BS113" i="273"/>
  <c r="BS114" i="273" s="1"/>
  <c r="BS21" i="281" s="1"/>
  <c r="BS108" i="273"/>
  <c r="BS109" i="273" s="1"/>
  <c r="BS112" i="273" s="1"/>
  <c r="BS37" i="281"/>
  <c r="BS13" i="281"/>
  <c r="BS119" i="273"/>
  <c r="BS120" i="273" s="1"/>
  <c r="BS12" i="281" s="1"/>
  <c r="BT57" i="273"/>
  <c r="BT34" i="280"/>
  <c r="BT23" i="280"/>
  <c r="BT15" i="275"/>
  <c r="BW5" i="275"/>
  <c r="BW5" i="265"/>
  <c r="BX10" i="273"/>
  <c r="BW5" i="273"/>
  <c r="BW13" i="273"/>
  <c r="BW14" i="273" s="1"/>
  <c r="BV37" i="273"/>
  <c r="BV47" i="273"/>
  <c r="BV48" i="273" s="1"/>
  <c r="BV51" i="273" s="1"/>
  <c r="BV19" i="273"/>
  <c r="BV20" i="273" s="1"/>
  <c r="BV56" i="273"/>
  <c r="BR3" i="265"/>
  <c r="AB38" i="280" l="1"/>
  <c r="AB39" i="280" s="1"/>
  <c r="AB63" i="265" s="1"/>
  <c r="AB65" i="265" s="1"/>
  <c r="AB67" i="265" s="1"/>
  <c r="AB80" i="265" s="1"/>
  <c r="AB57" i="280"/>
  <c r="AC36" i="280"/>
  <c r="AB74" i="265"/>
  <c r="AB75" i="265" s="1"/>
  <c r="AB81" i="265" s="1"/>
  <c r="AC25" i="280"/>
  <c r="BU2" i="280"/>
  <c r="BU2" i="282"/>
  <c r="BR3" i="280"/>
  <c r="BR3" i="282"/>
  <c r="BS15" i="282"/>
  <c r="BS18" i="282" s="1"/>
  <c r="BR59" i="265"/>
  <c r="BR60" i="265" s="1"/>
  <c r="BR13" i="280"/>
  <c r="BR16" i="280" s="1"/>
  <c r="BQ73" i="265"/>
  <c r="BR3" i="273"/>
  <c r="BU2" i="273"/>
  <c r="BU2" i="265"/>
  <c r="BU32" i="273"/>
  <c r="BU33" i="273" s="1"/>
  <c r="BU38" i="273" s="1"/>
  <c r="BR3" i="281"/>
  <c r="BT20" i="275"/>
  <c r="BU17" i="275" s="1"/>
  <c r="AJ121" i="281"/>
  <c r="AJ112" i="281" s="1"/>
  <c r="AI69" i="265"/>
  <c r="AI37" i="280"/>
  <c r="BT98" i="281"/>
  <c r="BT10" i="265" s="1"/>
  <c r="BT122" i="281"/>
  <c r="BT110" i="281"/>
  <c r="BT105" i="281"/>
  <c r="BQ51" i="281"/>
  <c r="BR107" i="281"/>
  <c r="BR111" i="281" s="1"/>
  <c r="AJ52" i="281"/>
  <c r="AJ53" i="281" s="1"/>
  <c r="AJ62" i="281" s="1"/>
  <c r="AJ63" i="281" s="1"/>
  <c r="AJ113" i="281"/>
  <c r="BR3" i="275"/>
  <c r="BR50" i="273"/>
  <c r="BU118" i="273"/>
  <c r="BU96" i="273"/>
  <c r="BU97" i="273" s="1"/>
  <c r="BU37" i="281" s="1"/>
  <c r="BU75" i="273"/>
  <c r="BU76" i="273" s="1"/>
  <c r="BU2" i="275"/>
  <c r="BT46" i="281"/>
  <c r="BT72" i="281"/>
  <c r="BS60" i="273"/>
  <c r="BP76" i="281"/>
  <c r="BP78" i="281" s="1"/>
  <c r="BP85" i="281" s="1"/>
  <c r="BP86" i="281" s="1"/>
  <c r="BQ83" i="281" s="1"/>
  <c r="BS14" i="281"/>
  <c r="BS28" i="281" s="1"/>
  <c r="BR84" i="281"/>
  <c r="BR71" i="281"/>
  <c r="BR73" i="281" s="1"/>
  <c r="BR77" i="281" s="1"/>
  <c r="BR9" i="265"/>
  <c r="BR11" i="265" s="1"/>
  <c r="BR14" i="265" s="1"/>
  <c r="BR19" i="265" s="1"/>
  <c r="BR22" i="265" s="1"/>
  <c r="BR61" i="281"/>
  <c r="BR50" i="281"/>
  <c r="BR45" i="281"/>
  <c r="BR47" i="281" s="1"/>
  <c r="BV24" i="273"/>
  <c r="BV25" i="273" s="1"/>
  <c r="BV124" i="273"/>
  <c r="BT118" i="273"/>
  <c r="BT38" i="273"/>
  <c r="BU39" i="273" s="1"/>
  <c r="BU41" i="273" s="1"/>
  <c r="BQ3" i="280"/>
  <c r="BQ3" i="273"/>
  <c r="BQ3" i="265"/>
  <c r="BQ3" i="281"/>
  <c r="BQ3" i="275"/>
  <c r="BQ50" i="273"/>
  <c r="BU79" i="273"/>
  <c r="BV80" i="273" s="1"/>
  <c r="BV58" i="273" s="1"/>
  <c r="BX5" i="281"/>
  <c r="BX5" i="280"/>
  <c r="BS23" i="281"/>
  <c r="BS29" i="281" s="1"/>
  <c r="BT22" i="281"/>
  <c r="BT108" i="273"/>
  <c r="BT109" i="273" s="1"/>
  <c r="BT112" i="273" s="1"/>
  <c r="BT119" i="273"/>
  <c r="BT120" i="273" s="1"/>
  <c r="BT12" i="281" s="1"/>
  <c r="BT37" i="281"/>
  <c r="BT13" i="281"/>
  <c r="BT14" i="281" s="1"/>
  <c r="BT28" i="281" s="1"/>
  <c r="BT113" i="273"/>
  <c r="BT114" i="273" s="1"/>
  <c r="BT21" i="281" s="1"/>
  <c r="BT42" i="273"/>
  <c r="BT4" i="282" s="1"/>
  <c r="BT52" i="273"/>
  <c r="BS4" i="280"/>
  <c r="BS4" i="265"/>
  <c r="BS4" i="281"/>
  <c r="BS4" i="273"/>
  <c r="BS4" i="275"/>
  <c r="BU2" i="281"/>
  <c r="BU125" i="273"/>
  <c r="BU126" i="273" s="1"/>
  <c r="BU106" i="281" s="1"/>
  <c r="BU90" i="273"/>
  <c r="BU91" i="273" s="1"/>
  <c r="BU100" i="273" s="1"/>
  <c r="BV101" i="273" s="1"/>
  <c r="BV59" i="273" s="1"/>
  <c r="BU13" i="281"/>
  <c r="BU57" i="273"/>
  <c r="BU23" i="280"/>
  <c r="BU108" i="273"/>
  <c r="BV2" i="265"/>
  <c r="BV39" i="273"/>
  <c r="BV41" i="273" s="1"/>
  <c r="BV52" i="273" s="1"/>
  <c r="BW37" i="273"/>
  <c r="BW47" i="273"/>
  <c r="BW48" i="273" s="1"/>
  <c r="BW51" i="273" s="1"/>
  <c r="BW19" i="273"/>
  <c r="BW20" i="273" s="1"/>
  <c r="BW56" i="273"/>
  <c r="BX5" i="275"/>
  <c r="BX5" i="265"/>
  <c r="BX13" i="273"/>
  <c r="BX14" i="273" s="1"/>
  <c r="BX5" i="273"/>
  <c r="BY10" i="273"/>
  <c r="AB52" i="265" l="1"/>
  <c r="AB53" i="265" s="1"/>
  <c r="AB24" i="265"/>
  <c r="AB25" i="265" s="1"/>
  <c r="AC44" i="280"/>
  <c r="AC46" i="280" s="1"/>
  <c r="AC54" i="280" s="1"/>
  <c r="AB83" i="265"/>
  <c r="AB82" i="265"/>
  <c r="AC49" i="280"/>
  <c r="AC51" i="280" s="1"/>
  <c r="AC55" i="280" s="1"/>
  <c r="BV32" i="273"/>
  <c r="BV33" i="273" s="1"/>
  <c r="BV118" i="273" s="1"/>
  <c r="BV2" i="282"/>
  <c r="BU119" i="281"/>
  <c r="BU11" i="280"/>
  <c r="BU13" i="282"/>
  <c r="BS13" i="280"/>
  <c r="BS16" i="280" s="1"/>
  <c r="BR73" i="265"/>
  <c r="BT15" i="282"/>
  <c r="BT18" i="282" s="1"/>
  <c r="BS59" i="265"/>
  <c r="BS60" i="265" s="1"/>
  <c r="BV38" i="273"/>
  <c r="BW39" i="273" s="1"/>
  <c r="BW41" i="273" s="1"/>
  <c r="BW42" i="273" s="1"/>
  <c r="BW4" i="282" s="1"/>
  <c r="BU15" i="275"/>
  <c r="BU20" i="275" s="1"/>
  <c r="BV17" i="275" s="1"/>
  <c r="BV2" i="273"/>
  <c r="BV75" i="273"/>
  <c r="BV76" i="273" s="1"/>
  <c r="BU34" i="280"/>
  <c r="AJ30" i="265"/>
  <c r="AJ114" i="281"/>
  <c r="AJ31" i="265" s="1"/>
  <c r="AJ33" i="265" s="1"/>
  <c r="AJ37" i="265" s="1"/>
  <c r="AJ42" i="265" s="1"/>
  <c r="AJ47" i="265" s="1"/>
  <c r="AJ50" i="265" s="1"/>
  <c r="AJ123" i="281"/>
  <c r="AJ124" i="281" s="1"/>
  <c r="BR51" i="281"/>
  <c r="BU119" i="273"/>
  <c r="BU96" i="281"/>
  <c r="BU97" i="281" s="1"/>
  <c r="BV42" i="273"/>
  <c r="BV4" i="282" s="1"/>
  <c r="BV58" i="281"/>
  <c r="BV81" i="281"/>
  <c r="BU22" i="281"/>
  <c r="BU113" i="273"/>
  <c r="BU114" i="273" s="1"/>
  <c r="BU21" i="281" s="1"/>
  <c r="BU46" i="281"/>
  <c r="BU72" i="281"/>
  <c r="BT60" i="273"/>
  <c r="BS66" i="273"/>
  <c r="BS67" i="273" s="1"/>
  <c r="BS3" i="282" s="1"/>
  <c r="BU58" i="281"/>
  <c r="BU81" i="281"/>
  <c r="BS30" i="281"/>
  <c r="BS36" i="281" s="1"/>
  <c r="BS38" i="281" s="1"/>
  <c r="AK60" i="281"/>
  <c r="AJ64" i="265"/>
  <c r="BQ76" i="281"/>
  <c r="BQ78" i="281" s="1"/>
  <c r="BQ85" i="281" s="1"/>
  <c r="BQ86" i="281" s="1"/>
  <c r="BR83" i="281" s="1"/>
  <c r="BS71" i="281"/>
  <c r="BS73" i="281" s="1"/>
  <c r="BS77" i="281" s="1"/>
  <c r="BT4" i="280"/>
  <c r="BT4" i="265"/>
  <c r="BT4" i="275"/>
  <c r="BT4" i="281"/>
  <c r="BT4" i="273"/>
  <c r="BU42" i="273"/>
  <c r="BU4" i="282" s="1"/>
  <c r="BU52" i="273"/>
  <c r="BV2" i="281"/>
  <c r="BV125" i="273"/>
  <c r="BV126" i="273" s="1"/>
  <c r="BV106" i="281" s="1"/>
  <c r="BV90" i="273"/>
  <c r="BV91" i="273" s="1"/>
  <c r="BV100" i="273" s="1"/>
  <c r="BW101" i="273" s="1"/>
  <c r="BW59" i="273" s="1"/>
  <c r="BY5" i="281"/>
  <c r="BY5" i="280"/>
  <c r="BW24" i="273"/>
  <c r="BW25" i="273" s="1"/>
  <c r="BW2" i="282" s="1"/>
  <c r="BW124" i="273"/>
  <c r="BV2" i="275"/>
  <c r="BU109" i="273"/>
  <c r="BV96" i="273"/>
  <c r="BV97" i="273" s="1"/>
  <c r="BV2" i="280"/>
  <c r="BT23" i="281"/>
  <c r="BT29" i="281" s="1"/>
  <c r="BT30" i="281" s="1"/>
  <c r="BT36" i="281" s="1"/>
  <c r="BT38" i="281" s="1"/>
  <c r="BU120" i="273"/>
  <c r="BU12" i="281" s="1"/>
  <c r="BU14" i="281" s="1"/>
  <c r="BU28" i="281" s="1"/>
  <c r="BR26" i="280"/>
  <c r="BV108" i="273"/>
  <c r="BV4" i="280"/>
  <c r="BV4" i="281"/>
  <c r="BV23" i="280"/>
  <c r="BV34" i="280"/>
  <c r="BV79" i="273"/>
  <c r="BW80" i="273" s="1"/>
  <c r="BW58" i="273" s="1"/>
  <c r="BV57" i="273"/>
  <c r="BV15" i="275"/>
  <c r="BV20" i="275" s="1"/>
  <c r="BW17" i="275" s="1"/>
  <c r="BY5" i="265"/>
  <c r="BY5" i="273"/>
  <c r="BZ10" i="273"/>
  <c r="BY13" i="273"/>
  <c r="BY14" i="273" s="1"/>
  <c r="BY5" i="275"/>
  <c r="BX37" i="273"/>
  <c r="BX47" i="273"/>
  <c r="BX48" i="273" s="1"/>
  <c r="BX51" i="273" s="1"/>
  <c r="BX19" i="273"/>
  <c r="BX20" i="273" s="1"/>
  <c r="BX56" i="273"/>
  <c r="BU112" i="273"/>
  <c r="BV4" i="265"/>
  <c r="BV4" i="275"/>
  <c r="BV4" i="273"/>
  <c r="AC56" i="280" l="1"/>
  <c r="AC57" i="280" s="1"/>
  <c r="AC27" i="280"/>
  <c r="AC28" i="280" s="1"/>
  <c r="BV119" i="281"/>
  <c r="BV11" i="280"/>
  <c r="BV13" i="282"/>
  <c r="BU15" i="282"/>
  <c r="BU18" i="282" s="1"/>
  <c r="BT59" i="265"/>
  <c r="BT60" i="265" s="1"/>
  <c r="BT13" i="280"/>
  <c r="BT16" i="280" s="1"/>
  <c r="BS73" i="265"/>
  <c r="BW96" i="273"/>
  <c r="BW97" i="273" s="1"/>
  <c r="BW113" i="273" s="1"/>
  <c r="BW32" i="273"/>
  <c r="BW33" i="273" s="1"/>
  <c r="BW38" i="273" s="1"/>
  <c r="BW90" i="273"/>
  <c r="BW91" i="273" s="1"/>
  <c r="BW100" i="273" s="1"/>
  <c r="BX101" i="273" s="1"/>
  <c r="BX59" i="273" s="1"/>
  <c r="AK121" i="281"/>
  <c r="AK112" i="281" s="1"/>
  <c r="AK113" i="281" s="1"/>
  <c r="AJ69" i="265"/>
  <c r="AJ37" i="280"/>
  <c r="BU98" i="281"/>
  <c r="BU10" i="265" s="1"/>
  <c r="BU110" i="281"/>
  <c r="BU122" i="281"/>
  <c r="BU105" i="281"/>
  <c r="BS84" i="281"/>
  <c r="BS107" i="281"/>
  <c r="BS111" i="281" s="1"/>
  <c r="BT107" i="281"/>
  <c r="BT111" i="281" s="1"/>
  <c r="BW96" i="281"/>
  <c r="BW97" i="281" s="1"/>
  <c r="BV22" i="281"/>
  <c r="BV96" i="281"/>
  <c r="BV97" i="281" s="1"/>
  <c r="BV109" i="273"/>
  <c r="BU23" i="281"/>
  <c r="BU29" i="281" s="1"/>
  <c r="BU30" i="281" s="1"/>
  <c r="BU36" i="281" s="1"/>
  <c r="BU38" i="281" s="1"/>
  <c r="BS45" i="281"/>
  <c r="BS47" i="281" s="1"/>
  <c r="BT66" i="273"/>
  <c r="BT67" i="273" s="1"/>
  <c r="BT3" i="282" s="1"/>
  <c r="BU60" i="273"/>
  <c r="BU66" i="273" s="1"/>
  <c r="BU67" i="273" s="1"/>
  <c r="BW118" i="273"/>
  <c r="BV60" i="273"/>
  <c r="BV66" i="273" s="1"/>
  <c r="BV67" i="273" s="1"/>
  <c r="BV3" i="282" s="1"/>
  <c r="BV46" i="281"/>
  <c r="BV72" i="281"/>
  <c r="BS61" i="281"/>
  <c r="BS3" i="280"/>
  <c r="BS3" i="275"/>
  <c r="BS50" i="273"/>
  <c r="BS3" i="281"/>
  <c r="BS3" i="273"/>
  <c r="BS3" i="265"/>
  <c r="BS50" i="281"/>
  <c r="BS9" i="265"/>
  <c r="BS11" i="265" s="1"/>
  <c r="BS14" i="265" s="1"/>
  <c r="BS19" i="265" s="1"/>
  <c r="BS22" i="265" s="1"/>
  <c r="BS26" i="280" s="1"/>
  <c r="AK52" i="281"/>
  <c r="AK53" i="281" s="1"/>
  <c r="BR76" i="281"/>
  <c r="BR78" i="281" s="1"/>
  <c r="BR85" i="281" s="1"/>
  <c r="BR86" i="281" s="1"/>
  <c r="BS83" i="281" s="1"/>
  <c r="BT84" i="281"/>
  <c r="BT71" i="281"/>
  <c r="BT73" i="281" s="1"/>
  <c r="BT77" i="281" s="1"/>
  <c r="BT9" i="265"/>
  <c r="BT11" i="265" s="1"/>
  <c r="BT14" i="265" s="1"/>
  <c r="BT19" i="265" s="1"/>
  <c r="BT22" i="265" s="1"/>
  <c r="BT61" i="281"/>
  <c r="BT50" i="281"/>
  <c r="BT45" i="281"/>
  <c r="BT47" i="281" s="1"/>
  <c r="BX24" i="273"/>
  <c r="BX25" i="273" s="1"/>
  <c r="BX124" i="273"/>
  <c r="BV113" i="273"/>
  <c r="BV114" i="273" s="1"/>
  <c r="BV21" i="281" s="1"/>
  <c r="BV23" i="281" s="1"/>
  <c r="BV29" i="281" s="1"/>
  <c r="BV119" i="273"/>
  <c r="BV120" i="273" s="1"/>
  <c r="BV12" i="281" s="1"/>
  <c r="BW2" i="281"/>
  <c r="BW125" i="273"/>
  <c r="BW126" i="273" s="1"/>
  <c r="BW106" i="281" s="1"/>
  <c r="BW2" i="275"/>
  <c r="BW52" i="273"/>
  <c r="BW2" i="265"/>
  <c r="BZ5" i="281"/>
  <c r="BZ5" i="280"/>
  <c r="BW2" i="273"/>
  <c r="BW2" i="280"/>
  <c r="BV13" i="281"/>
  <c r="BV37" i="281"/>
  <c r="BW75" i="273"/>
  <c r="BW76" i="273" s="1"/>
  <c r="BU4" i="280"/>
  <c r="BU4" i="265"/>
  <c r="BU4" i="273"/>
  <c r="BU4" i="281"/>
  <c r="BU4" i="275"/>
  <c r="BU3" i="281"/>
  <c r="BW4" i="280"/>
  <c r="BW4" i="281"/>
  <c r="BW119" i="273"/>
  <c r="BW120" i="273" s="1"/>
  <c r="BW12" i="281" s="1"/>
  <c r="BW37" i="281"/>
  <c r="BW22" i="281"/>
  <c r="BW13" i="281"/>
  <c r="BW108" i="273"/>
  <c r="BW109" i="273" s="1"/>
  <c r="BX39" i="273"/>
  <c r="BX41" i="273" s="1"/>
  <c r="BX42" i="273" s="1"/>
  <c r="BX4" i="282" s="1"/>
  <c r="BZ5" i="275"/>
  <c r="BZ5" i="265"/>
  <c r="BZ13" i="273"/>
  <c r="BZ14" i="273" s="1"/>
  <c r="BZ5" i="273"/>
  <c r="CA10" i="273"/>
  <c r="BY56" i="273"/>
  <c r="BY19" i="273"/>
  <c r="BY20" i="273" s="1"/>
  <c r="BY37" i="273"/>
  <c r="BY47" i="273"/>
  <c r="BY48" i="273" s="1"/>
  <c r="BY51" i="273" s="1"/>
  <c r="BW4" i="265"/>
  <c r="BW4" i="275"/>
  <c r="BW4" i="273"/>
  <c r="BV112" i="273"/>
  <c r="BX52" i="273"/>
  <c r="BU50" i="273"/>
  <c r="BU3" i="273"/>
  <c r="AC38" i="280" l="1"/>
  <c r="AC39" i="280" s="1"/>
  <c r="AC63" i="265" s="1"/>
  <c r="AC65" i="265" s="1"/>
  <c r="AC67" i="265" s="1"/>
  <c r="AC80" i="265" s="1"/>
  <c r="AC52" i="265"/>
  <c r="AC53" i="265" s="1"/>
  <c r="AC24" i="265"/>
  <c r="AC25" i="265" s="1"/>
  <c r="AD25" i="280"/>
  <c r="AC74" i="265"/>
  <c r="AC75" i="265" s="1"/>
  <c r="AC81" i="265" s="1"/>
  <c r="AD36" i="280"/>
  <c r="BW13" i="282"/>
  <c r="BW11" i="280"/>
  <c r="BX2" i="280"/>
  <c r="BX2" i="282"/>
  <c r="BU13" i="280"/>
  <c r="BU16" i="280" s="1"/>
  <c r="BT73" i="265"/>
  <c r="BV15" i="282"/>
  <c r="BV18" i="282" s="1"/>
  <c r="BU59" i="265"/>
  <c r="BU60" i="265" s="1"/>
  <c r="BW23" i="280"/>
  <c r="BU3" i="280"/>
  <c r="BU3" i="282"/>
  <c r="AK114" i="281"/>
  <c r="AK31" i="265" s="1"/>
  <c r="AK123" i="281"/>
  <c r="AK124" i="281" s="1"/>
  <c r="AL121" i="281" s="1"/>
  <c r="AL112" i="281" s="1"/>
  <c r="BW81" i="281"/>
  <c r="BW119" i="281"/>
  <c r="BV98" i="281"/>
  <c r="BV10" i="265" s="1"/>
  <c r="BV122" i="281"/>
  <c r="BV110" i="281"/>
  <c r="BV105" i="281"/>
  <c r="BW98" i="281"/>
  <c r="BW10" i="265" s="1"/>
  <c r="BW110" i="281"/>
  <c r="BW105" i="281"/>
  <c r="BW122" i="281"/>
  <c r="BV14" i="281"/>
  <c r="BV28" i="281" s="1"/>
  <c r="BT51" i="281"/>
  <c r="BU107" i="281"/>
  <c r="BU111" i="281" s="1"/>
  <c r="BS51" i="281"/>
  <c r="BW79" i="273"/>
  <c r="BX80" i="273" s="1"/>
  <c r="BX58" i="273" s="1"/>
  <c r="BU84" i="281"/>
  <c r="BU61" i="281"/>
  <c r="BU45" i="281"/>
  <c r="BU47" i="281" s="1"/>
  <c r="BU71" i="281"/>
  <c r="BU73" i="281" s="1"/>
  <c r="BU77" i="281" s="1"/>
  <c r="BU9" i="265"/>
  <c r="BU11" i="265" s="1"/>
  <c r="BU14" i="265" s="1"/>
  <c r="BU19" i="265" s="1"/>
  <c r="BU22" i="265" s="1"/>
  <c r="BU26" i="280" s="1"/>
  <c r="BU50" i="281"/>
  <c r="BU3" i="265"/>
  <c r="BU3" i="275"/>
  <c r="BX2" i="275"/>
  <c r="BW46" i="281"/>
  <c r="BW72" i="281"/>
  <c r="BT3" i="280"/>
  <c r="BT3" i="265"/>
  <c r="BT3" i="275"/>
  <c r="BT3" i="281"/>
  <c r="BT50" i="273"/>
  <c r="BT3" i="273"/>
  <c r="BV30" i="281"/>
  <c r="BV36" i="281" s="1"/>
  <c r="BV38" i="281" s="1"/>
  <c r="AK62" i="281"/>
  <c r="AK63" i="281" s="1"/>
  <c r="AK30" i="265"/>
  <c r="AK33" i="265" s="1"/>
  <c r="AK37" i="265" s="1"/>
  <c r="AK42" i="265" s="1"/>
  <c r="AK47" i="265" s="1"/>
  <c r="AK50" i="265" s="1"/>
  <c r="BS76" i="281"/>
  <c r="BS78" i="281" s="1"/>
  <c r="BS85" i="281" s="1"/>
  <c r="BS86" i="281" s="1"/>
  <c r="BT83" i="281" s="1"/>
  <c r="BY24" i="273"/>
  <c r="BY25" i="273" s="1"/>
  <c r="BY124" i="273"/>
  <c r="CA5" i="281"/>
  <c r="CA5" i="280"/>
  <c r="BV45" i="281"/>
  <c r="BV47" i="281" s="1"/>
  <c r="BW58" i="281"/>
  <c r="BW15" i="275"/>
  <c r="BW20" i="275" s="1"/>
  <c r="BX17" i="275" s="1"/>
  <c r="BW57" i="273"/>
  <c r="BW60" i="273" s="1"/>
  <c r="BX2" i="281"/>
  <c r="BX125" i="273"/>
  <c r="BX126" i="273" s="1"/>
  <c r="BX106" i="281" s="1"/>
  <c r="BX90" i="273"/>
  <c r="BX91" i="273" s="1"/>
  <c r="BX100" i="273" s="1"/>
  <c r="BY101" i="273" s="1"/>
  <c r="BY59" i="273" s="1"/>
  <c r="BX2" i="273"/>
  <c r="BX75" i="273"/>
  <c r="BX76" i="273" s="1"/>
  <c r="BX96" i="273"/>
  <c r="BX97" i="273" s="1"/>
  <c r="BX96" i="281" s="1"/>
  <c r="BX97" i="281" s="1"/>
  <c r="BX2" i="265"/>
  <c r="BX32" i="273"/>
  <c r="BX33" i="273" s="1"/>
  <c r="BW34" i="280"/>
  <c r="BW114" i="273"/>
  <c r="BW21" i="281" s="1"/>
  <c r="BW23" i="281" s="1"/>
  <c r="BW29" i="281" s="1"/>
  <c r="BT26" i="280"/>
  <c r="BV3" i="280"/>
  <c r="BV3" i="281"/>
  <c r="BX4" i="280"/>
  <c r="BX4" i="281"/>
  <c r="BW14" i="281"/>
  <c r="BW28" i="281" s="1"/>
  <c r="CA13" i="273"/>
  <c r="CA14" i="273" s="1"/>
  <c r="CA5" i="265"/>
  <c r="CA5" i="273"/>
  <c r="CB10" i="273"/>
  <c r="CA5" i="275"/>
  <c r="BZ37" i="273"/>
  <c r="BZ47" i="273"/>
  <c r="BZ48" i="273" s="1"/>
  <c r="BZ51" i="273" s="1"/>
  <c r="BZ56" i="273"/>
  <c r="BZ19" i="273"/>
  <c r="BZ20" i="273" s="1"/>
  <c r="BW66" i="273"/>
  <c r="BW67" i="273" s="1"/>
  <c r="BW3" i="282" s="1"/>
  <c r="BX15" i="275"/>
  <c r="BX20" i="275" s="1"/>
  <c r="BY17" i="275" s="1"/>
  <c r="BV3" i="273"/>
  <c r="BV3" i="265"/>
  <c r="BV50" i="273"/>
  <c r="BV3" i="275"/>
  <c r="BX4" i="275"/>
  <c r="BX4" i="273"/>
  <c r="BX4" i="265"/>
  <c r="BW112" i="273"/>
  <c r="AD49" i="280" l="1"/>
  <c r="AD51" i="280" s="1"/>
  <c r="AD55" i="280" s="1"/>
  <c r="AD56" i="280" s="1"/>
  <c r="AD57" i="280" s="1"/>
  <c r="AD44" i="280"/>
  <c r="AD46" i="280" s="1"/>
  <c r="AD54" i="280" s="1"/>
  <c r="AC83" i="265"/>
  <c r="AC82" i="265"/>
  <c r="BX57" i="273"/>
  <c r="BX11" i="280"/>
  <c r="BX13" i="282"/>
  <c r="BY2" i="280"/>
  <c r="BY2" i="282"/>
  <c r="BW15" i="282"/>
  <c r="BW18" i="282" s="1"/>
  <c r="BV59" i="265"/>
  <c r="BV60" i="265" s="1"/>
  <c r="BV13" i="280"/>
  <c r="BV16" i="280" s="1"/>
  <c r="BU73" i="265"/>
  <c r="BY2" i="273"/>
  <c r="BY2" i="265"/>
  <c r="AK69" i="265"/>
  <c r="BX34" i="280"/>
  <c r="BX119" i="281"/>
  <c r="BX79" i="273"/>
  <c r="BY80" i="273" s="1"/>
  <c r="BY58" i="273" s="1"/>
  <c r="BY96" i="273"/>
  <c r="BY97" i="273" s="1"/>
  <c r="BY96" i="281" s="1"/>
  <c r="BY97" i="281" s="1"/>
  <c r="BY90" i="273"/>
  <c r="BY91" i="273" s="1"/>
  <c r="BY100" i="273" s="1"/>
  <c r="BZ101" i="273" s="1"/>
  <c r="BZ59" i="273" s="1"/>
  <c r="BY32" i="273"/>
  <c r="BY33" i="273" s="1"/>
  <c r="BY118" i="273" s="1"/>
  <c r="BY98" i="281"/>
  <c r="BY10" i="265" s="1"/>
  <c r="BY110" i="281"/>
  <c r="BY122" i="281"/>
  <c r="BY105" i="281"/>
  <c r="BX98" i="281"/>
  <c r="BX10" i="265" s="1"/>
  <c r="BX122" i="281"/>
  <c r="BX110" i="281"/>
  <c r="BX105" i="281"/>
  <c r="BV51" i="281"/>
  <c r="BV71" i="281"/>
  <c r="BV73" i="281" s="1"/>
  <c r="BV77" i="281" s="1"/>
  <c r="BV107" i="281"/>
  <c r="BV111" i="281" s="1"/>
  <c r="BU51" i="281"/>
  <c r="BY108" i="273"/>
  <c r="BY2" i="275"/>
  <c r="BX23" i="280"/>
  <c r="BX46" i="281"/>
  <c r="BX72" i="281"/>
  <c r="BY38" i="273"/>
  <c r="BX58" i="281"/>
  <c r="BX81" i="281"/>
  <c r="BV61" i="281"/>
  <c r="BV84" i="281"/>
  <c r="AL60" i="281"/>
  <c r="AL113" i="281" s="1"/>
  <c r="AK64" i="265"/>
  <c r="BV50" i="281"/>
  <c r="BV9" i="265"/>
  <c r="BV11" i="265" s="1"/>
  <c r="BV14" i="265" s="1"/>
  <c r="BV19" i="265" s="1"/>
  <c r="BV22" i="265" s="1"/>
  <c r="AK37" i="280"/>
  <c r="BT76" i="281"/>
  <c r="BT78" i="281" s="1"/>
  <c r="BT85" i="281" s="1"/>
  <c r="BT86" i="281" s="1"/>
  <c r="BU83" i="281" s="1"/>
  <c r="BZ24" i="273"/>
  <c r="BZ25" i="273" s="1"/>
  <c r="BZ124" i="273"/>
  <c r="BW30" i="281"/>
  <c r="BW36" i="281" s="1"/>
  <c r="BW38" i="281" s="1"/>
  <c r="BX38" i="273"/>
  <c r="BY39" i="273" s="1"/>
  <c r="BY41" i="273" s="1"/>
  <c r="BX118" i="273"/>
  <c r="BX37" i="281"/>
  <c r="BX13" i="281"/>
  <c r="BX108" i="273"/>
  <c r="BX109" i="273" s="1"/>
  <c r="BX112" i="273" s="1"/>
  <c r="BX22" i="281"/>
  <c r="BX113" i="273"/>
  <c r="BX114" i="273" s="1"/>
  <c r="BX21" i="281" s="1"/>
  <c r="BX119" i="273"/>
  <c r="BX120" i="273" s="1"/>
  <c r="BX12" i="281" s="1"/>
  <c r="BX60" i="273"/>
  <c r="BX66" i="273" s="1"/>
  <c r="BX67" i="273" s="1"/>
  <c r="BX3" i="282" s="1"/>
  <c r="CB5" i="281"/>
  <c r="CB5" i="280"/>
  <c r="BY2" i="281"/>
  <c r="BY125" i="273"/>
  <c r="BY126" i="273" s="1"/>
  <c r="BY106" i="281" s="1"/>
  <c r="BY75" i="273"/>
  <c r="BW3" i="280"/>
  <c r="BW3" i="281"/>
  <c r="BY119" i="273"/>
  <c r="BY37" i="281"/>
  <c r="BY22" i="281"/>
  <c r="BY13" i="281"/>
  <c r="CA37" i="273"/>
  <c r="CA47" i="273"/>
  <c r="CA48" i="273" s="1"/>
  <c r="CA51" i="273" s="1"/>
  <c r="CA19" i="273"/>
  <c r="CA20" i="273" s="1"/>
  <c r="CA56" i="273"/>
  <c r="BZ2" i="273"/>
  <c r="BY113" i="273"/>
  <c r="CB5" i="275"/>
  <c r="CB5" i="265"/>
  <c r="CB13" i="273"/>
  <c r="CB14" i="273" s="1"/>
  <c r="CB5" i="273"/>
  <c r="CC10" i="273"/>
  <c r="BW3" i="273"/>
  <c r="BW3" i="265"/>
  <c r="BW3" i="275"/>
  <c r="BW50" i="273"/>
  <c r="AD52" i="265" l="1"/>
  <c r="AD53" i="265" s="1"/>
  <c r="AD24" i="265"/>
  <c r="AD25" i="265" s="1"/>
  <c r="AD38" i="280"/>
  <c r="AD39" i="280" s="1"/>
  <c r="AD27" i="280"/>
  <c r="AD28" i="280" s="1"/>
  <c r="BW13" i="280"/>
  <c r="BW16" i="280" s="1"/>
  <c r="BV73" i="265"/>
  <c r="BX15" i="282"/>
  <c r="BX18" i="282" s="1"/>
  <c r="BW59" i="265"/>
  <c r="BW60" i="265" s="1"/>
  <c r="BZ2" i="280"/>
  <c r="BZ2" i="282"/>
  <c r="BZ2" i="265"/>
  <c r="BZ32" i="273"/>
  <c r="BZ33" i="273" s="1"/>
  <c r="BY120" i="273"/>
  <c r="BY12" i="281" s="1"/>
  <c r="BZ2" i="275"/>
  <c r="BV26" i="280"/>
  <c r="AL114" i="281"/>
  <c r="AL31" i="265" s="1"/>
  <c r="AL123" i="281"/>
  <c r="BW107" i="281"/>
  <c r="BW111" i="281" s="1"/>
  <c r="BY109" i="273"/>
  <c r="BY46" i="281"/>
  <c r="BY72" i="281"/>
  <c r="AL52" i="281"/>
  <c r="AL53" i="281" s="1"/>
  <c r="BU76" i="281"/>
  <c r="BU78" i="281" s="1"/>
  <c r="BU85" i="281" s="1"/>
  <c r="BU86" i="281" s="1"/>
  <c r="BV83" i="281" s="1"/>
  <c r="BW84" i="281"/>
  <c r="BW71" i="281"/>
  <c r="BW73" i="281" s="1"/>
  <c r="BW77" i="281" s="1"/>
  <c r="CC5" i="281"/>
  <c r="CC5" i="280"/>
  <c r="CA24" i="273"/>
  <c r="CA25" i="273" s="1"/>
  <c r="CA124" i="273"/>
  <c r="BY52" i="273"/>
  <c r="BY42" i="273"/>
  <c r="BY4" i="282" s="1"/>
  <c r="BY114" i="273"/>
  <c r="BY21" i="281" s="1"/>
  <c r="BY23" i="281" s="1"/>
  <c r="BY29" i="281" s="1"/>
  <c r="BZ39" i="273"/>
  <c r="BZ41" i="273" s="1"/>
  <c r="BY76" i="273"/>
  <c r="BX23" i="281"/>
  <c r="BX29" i="281" s="1"/>
  <c r="BX14" i="281"/>
  <c r="BX28" i="281" s="1"/>
  <c r="BW9" i="265"/>
  <c r="BW11" i="265" s="1"/>
  <c r="BW14" i="265" s="1"/>
  <c r="BW19" i="265" s="1"/>
  <c r="BW22" i="265" s="1"/>
  <c r="BW61" i="281"/>
  <c r="BW50" i="281"/>
  <c r="BW45" i="281"/>
  <c r="BW47" i="281" s="1"/>
  <c r="BZ2" i="281"/>
  <c r="BZ125" i="273"/>
  <c r="BZ126" i="273" s="1"/>
  <c r="BZ106" i="281" s="1"/>
  <c r="BZ90" i="273"/>
  <c r="BZ91" i="273" s="1"/>
  <c r="BZ100" i="273" s="1"/>
  <c r="CA101" i="273" s="1"/>
  <c r="CA59" i="273" s="1"/>
  <c r="BZ75" i="273"/>
  <c r="BZ96" i="273"/>
  <c r="BZ97" i="273" s="1"/>
  <c r="BZ96" i="281" s="1"/>
  <c r="BZ97" i="281" s="1"/>
  <c r="BY14" i="281"/>
  <c r="BY28" i="281" s="1"/>
  <c r="BX3" i="280"/>
  <c r="BX3" i="281"/>
  <c r="CC5" i="275"/>
  <c r="CC5" i="265"/>
  <c r="CD10" i="273"/>
  <c r="CC5" i="273"/>
  <c r="CC13" i="273"/>
  <c r="CC14" i="273" s="1"/>
  <c r="CB37" i="273"/>
  <c r="CB47" i="273"/>
  <c r="CB48" i="273" s="1"/>
  <c r="CB51" i="273" s="1"/>
  <c r="CB56" i="273"/>
  <c r="CB19" i="273"/>
  <c r="CB20" i="273" s="1"/>
  <c r="BY112" i="273"/>
  <c r="BX3" i="265"/>
  <c r="BX50" i="273"/>
  <c r="BX3" i="273"/>
  <c r="BX3" i="275"/>
  <c r="AD74" i="265" l="1"/>
  <c r="AD75" i="265" s="1"/>
  <c r="AD81" i="265" s="1"/>
  <c r="AE25" i="280"/>
  <c r="AD63" i="265"/>
  <c r="AD65" i="265" s="1"/>
  <c r="AD67" i="265" s="1"/>
  <c r="AD80" i="265" s="1"/>
  <c r="AE36" i="280"/>
  <c r="BY11" i="280"/>
  <c r="BY13" i="282"/>
  <c r="CA90" i="273"/>
  <c r="CA91" i="273" s="1"/>
  <c r="CA100" i="273" s="1"/>
  <c r="CB101" i="273" s="1"/>
  <c r="CB59" i="273" s="1"/>
  <c r="CA2" i="282"/>
  <c r="AL124" i="281"/>
  <c r="AM121" i="281" s="1"/>
  <c r="AM112" i="281" s="1"/>
  <c r="BY15" i="282"/>
  <c r="BY18" i="282" s="1"/>
  <c r="BX59" i="265"/>
  <c r="BX60" i="265" s="1"/>
  <c r="BX13" i="280"/>
  <c r="BX16" i="280" s="1"/>
  <c r="BW73" i="265"/>
  <c r="BZ118" i="273"/>
  <c r="BZ38" i="273"/>
  <c r="CA2" i="265"/>
  <c r="CA32" i="273"/>
  <c r="CA33" i="273" s="1"/>
  <c r="CA118" i="273" s="1"/>
  <c r="BY81" i="281"/>
  <c r="BY119" i="281"/>
  <c r="AL69" i="265"/>
  <c r="CA2" i="280"/>
  <c r="BZ98" i="281"/>
  <c r="BZ10" i="265" s="1"/>
  <c r="BZ122" i="281"/>
  <c r="BZ110" i="281"/>
  <c r="BZ105" i="281"/>
  <c r="BW51" i="281"/>
  <c r="BZ46" i="281"/>
  <c r="BZ72" i="281"/>
  <c r="CA96" i="273"/>
  <c r="CA97" i="273" s="1"/>
  <c r="CA13" i="281" s="1"/>
  <c r="CA2" i="273"/>
  <c r="BX30" i="281"/>
  <c r="BX36" i="281" s="1"/>
  <c r="BX38" i="281" s="1"/>
  <c r="AL62" i="281"/>
  <c r="AL63" i="281" s="1"/>
  <c r="AL30" i="265"/>
  <c r="AL33" i="265" s="1"/>
  <c r="AL37" i="265" s="1"/>
  <c r="AL42" i="265" s="1"/>
  <c r="AL47" i="265" s="1"/>
  <c r="AL50" i="265" s="1"/>
  <c r="BV76" i="281"/>
  <c r="BV78" i="281" s="1"/>
  <c r="BV85" i="281" s="1"/>
  <c r="BV86" i="281" s="1"/>
  <c r="BW83" i="281" s="1"/>
  <c r="BY30" i="281"/>
  <c r="BY36" i="281" s="1"/>
  <c r="BY38" i="281" s="1"/>
  <c r="CB24" i="273"/>
  <c r="CB25" i="273" s="1"/>
  <c r="CB124" i="273"/>
  <c r="CD5" i="281"/>
  <c r="CD5" i="280"/>
  <c r="BY58" i="281"/>
  <c r="BY34" i="280"/>
  <c r="BY79" i="273"/>
  <c r="BZ80" i="273" s="1"/>
  <c r="BZ58" i="273" s="1"/>
  <c r="BY23" i="280"/>
  <c r="BY57" i="273"/>
  <c r="BY60" i="273" s="1"/>
  <c r="BY15" i="275"/>
  <c r="BY20" i="275" s="1"/>
  <c r="BZ17" i="275" s="1"/>
  <c r="BZ52" i="273"/>
  <c r="BZ42" i="273"/>
  <c r="BZ4" i="282" s="1"/>
  <c r="BY4" i="280"/>
  <c r="BY4" i="273"/>
  <c r="BY4" i="265"/>
  <c r="BY4" i="281"/>
  <c r="BY4" i="275"/>
  <c r="CA39" i="273"/>
  <c r="CA41" i="273" s="1"/>
  <c r="BZ22" i="281"/>
  <c r="BZ108" i="273"/>
  <c r="BZ109" i="273" s="1"/>
  <c r="BZ112" i="273" s="1"/>
  <c r="BZ37" i="281"/>
  <c r="BZ13" i="281"/>
  <c r="BZ113" i="273"/>
  <c r="BZ114" i="273" s="1"/>
  <c r="BZ21" i="281" s="1"/>
  <c r="BZ119" i="273"/>
  <c r="BZ120" i="273" s="1"/>
  <c r="BZ12" i="281" s="1"/>
  <c r="BW26" i="280"/>
  <c r="BZ76" i="273"/>
  <c r="CA2" i="281"/>
  <c r="CA125" i="273"/>
  <c r="CA126" i="273" s="1"/>
  <c r="CA106" i="281" s="1"/>
  <c r="CA2" i="275"/>
  <c r="CA75" i="273"/>
  <c r="CA76" i="273" s="1"/>
  <c r="CA37" i="281"/>
  <c r="CC37" i="273"/>
  <c r="CC47" i="273"/>
  <c r="CC48" i="273" s="1"/>
  <c r="CC19" i="273"/>
  <c r="CC20" i="273" s="1"/>
  <c r="CC56" i="273"/>
  <c r="CD5" i="265"/>
  <c r="CD5" i="273"/>
  <c r="CD13" i="273"/>
  <c r="CD14" i="273" s="1"/>
  <c r="CD5" i="275"/>
  <c r="CE10" i="273"/>
  <c r="CC51" i="273"/>
  <c r="AE49" i="280" l="1"/>
  <c r="AE51" i="280" s="1"/>
  <c r="AE55" i="280" s="1"/>
  <c r="AE44" i="280"/>
  <c r="AE46" i="280" s="1"/>
  <c r="AE54" i="280" s="1"/>
  <c r="AD83" i="265"/>
  <c r="AD82" i="265"/>
  <c r="BY13" i="280"/>
  <c r="BY16" i="280" s="1"/>
  <c r="BX73" i="265"/>
  <c r="BZ15" i="282"/>
  <c r="BZ18" i="282" s="1"/>
  <c r="BY59" i="265"/>
  <c r="BY60" i="265" s="1"/>
  <c r="CA13" i="282"/>
  <c r="CA11" i="280"/>
  <c r="BZ11" i="280"/>
  <c r="BZ13" i="282"/>
  <c r="CB125" i="273"/>
  <c r="CB2" i="282"/>
  <c r="CA38" i="273"/>
  <c r="CA81" i="281"/>
  <c r="CA119" i="281"/>
  <c r="BZ81" i="281"/>
  <c r="BZ119" i="281"/>
  <c r="CB2" i="273"/>
  <c r="CB2" i="281"/>
  <c r="BY50" i="281"/>
  <c r="BY107" i="281"/>
  <c r="BY111" i="281" s="1"/>
  <c r="BX71" i="281"/>
  <c r="BX73" i="281" s="1"/>
  <c r="BX77" i="281" s="1"/>
  <c r="BX107" i="281"/>
  <c r="BX111" i="281" s="1"/>
  <c r="BX45" i="281"/>
  <c r="BX47" i="281" s="1"/>
  <c r="CA119" i="273"/>
  <c r="CA120" i="273" s="1"/>
  <c r="CA12" i="281" s="1"/>
  <c r="CA96" i="281"/>
  <c r="CA97" i="281" s="1"/>
  <c r="CA113" i="273"/>
  <c r="CA108" i="273"/>
  <c r="CA109" i="273" s="1"/>
  <c r="CA112" i="273" s="1"/>
  <c r="CA22" i="281"/>
  <c r="BY9" i="265"/>
  <c r="BY11" i="265" s="1"/>
  <c r="BY14" i="265" s="1"/>
  <c r="BY19" i="265" s="1"/>
  <c r="BY22" i="265" s="1"/>
  <c r="CB126" i="273"/>
  <c r="CA46" i="281"/>
  <c r="CA72" i="281"/>
  <c r="CB72" i="281"/>
  <c r="CB2" i="265"/>
  <c r="CB96" i="273"/>
  <c r="CB97" i="273" s="1"/>
  <c r="CB113" i="273" s="1"/>
  <c r="CB2" i="280"/>
  <c r="BX61" i="281"/>
  <c r="BX84" i="281"/>
  <c r="BX50" i="281"/>
  <c r="BX9" i="265"/>
  <c r="BX11" i="265" s="1"/>
  <c r="BX14" i="265" s="1"/>
  <c r="BX19" i="265" s="1"/>
  <c r="BX22" i="265" s="1"/>
  <c r="AM60" i="281"/>
  <c r="AL64" i="265"/>
  <c r="AL37" i="280"/>
  <c r="BW76" i="281"/>
  <c r="BW78" i="281" s="1"/>
  <c r="BW85" i="281" s="1"/>
  <c r="BW86" i="281" s="1"/>
  <c r="BX83" i="281" s="1"/>
  <c r="BY71" i="281"/>
  <c r="BY73" i="281" s="1"/>
  <c r="BY77" i="281" s="1"/>
  <c r="BY84" i="281"/>
  <c r="BY45" i="281"/>
  <c r="BY47" i="281" s="1"/>
  <c r="BY61" i="281"/>
  <c r="CA58" i="281"/>
  <c r="CA23" i="280"/>
  <c r="CA79" i="273"/>
  <c r="CB80" i="273" s="1"/>
  <c r="CB58" i="273" s="1"/>
  <c r="CA34" i="280"/>
  <c r="CA57" i="273"/>
  <c r="CA15" i="275"/>
  <c r="CE5" i="281"/>
  <c r="CE5" i="280"/>
  <c r="CC24" i="273"/>
  <c r="CC25" i="273" s="1"/>
  <c r="CC124" i="273"/>
  <c r="BZ58" i="281"/>
  <c r="BZ23" i="280"/>
  <c r="BZ79" i="273"/>
  <c r="CA80" i="273" s="1"/>
  <c r="CA58" i="273" s="1"/>
  <c r="BZ34" i="280"/>
  <c r="BZ57" i="273"/>
  <c r="BZ60" i="273" s="1"/>
  <c r="BZ15" i="275"/>
  <c r="BZ20" i="275" s="1"/>
  <c r="CA17" i="275" s="1"/>
  <c r="BZ23" i="281"/>
  <c r="BZ29" i="281" s="1"/>
  <c r="BY66" i="273"/>
  <c r="BY67" i="273" s="1"/>
  <c r="BY3" i="282" s="1"/>
  <c r="BX26" i="280"/>
  <c r="CB2" i="275"/>
  <c r="CA114" i="273"/>
  <c r="CA21" i="281" s="1"/>
  <c r="CB75" i="273"/>
  <c r="CB76" i="273" s="1"/>
  <c r="CB32" i="273"/>
  <c r="CB33" i="273" s="1"/>
  <c r="CB90" i="273"/>
  <c r="CB91" i="273" s="1"/>
  <c r="CB100" i="273" s="1"/>
  <c r="CC101" i="273" s="1"/>
  <c r="CC59" i="273" s="1"/>
  <c r="BZ14" i="281"/>
  <c r="BZ28" i="281" s="1"/>
  <c r="CA52" i="273"/>
  <c r="CA42" i="273"/>
  <c r="CA4" i="282" s="1"/>
  <c r="BZ4" i="280"/>
  <c r="BZ4" i="273"/>
  <c r="BZ4" i="265"/>
  <c r="BZ4" i="281"/>
  <c r="BZ4" i="275"/>
  <c r="CB39" i="273"/>
  <c r="CB41" i="273" s="1"/>
  <c r="CB22" i="281"/>
  <c r="CA14" i="281"/>
  <c r="CA28" i="281" s="1"/>
  <c r="CA23" i="281"/>
  <c r="CA29" i="281" s="1"/>
  <c r="CE13" i="273"/>
  <c r="CE14" i="273" s="1"/>
  <c r="CE5" i="275"/>
  <c r="CE5" i="265"/>
  <c r="CF10" i="273"/>
  <c r="CE5" i="273"/>
  <c r="CD37" i="273"/>
  <c r="CD47" i="273"/>
  <c r="CD48" i="273" s="1"/>
  <c r="CD51" i="273" s="1"/>
  <c r="CD56" i="273"/>
  <c r="CD19" i="273"/>
  <c r="CD20" i="273" s="1"/>
  <c r="AE56" i="280" l="1"/>
  <c r="AE57" i="280" s="1"/>
  <c r="CB34" i="280"/>
  <c r="CB11" i="280"/>
  <c r="CB13" i="282"/>
  <c r="CC32" i="273"/>
  <c r="CC33" i="273" s="1"/>
  <c r="CC2" i="282"/>
  <c r="CA15" i="282"/>
  <c r="CA18" i="282" s="1"/>
  <c r="BZ59" i="265"/>
  <c r="BZ60" i="265" s="1"/>
  <c r="BZ13" i="280"/>
  <c r="BZ16" i="280" s="1"/>
  <c r="BY73" i="265"/>
  <c r="BY26" i="280"/>
  <c r="CB81" i="281"/>
  <c r="CB119" i="281"/>
  <c r="CB46" i="281"/>
  <c r="CB106" i="281"/>
  <c r="CA98" i="281"/>
  <c r="CA10" i="265" s="1"/>
  <c r="CA110" i="281"/>
  <c r="CA105" i="281"/>
  <c r="CA122" i="281"/>
  <c r="BY51" i="281"/>
  <c r="BX51" i="281"/>
  <c r="AM52" i="281"/>
  <c r="AM53" i="281" s="1"/>
  <c r="AM30" i="265" s="1"/>
  <c r="AM113" i="281"/>
  <c r="CB119" i="273"/>
  <c r="CB120" i="273" s="1"/>
  <c r="CB12" i="281" s="1"/>
  <c r="CB96" i="281"/>
  <c r="CB97" i="281" s="1"/>
  <c r="CC38" i="273"/>
  <c r="CC118" i="273"/>
  <c r="CC2" i="265"/>
  <c r="CC75" i="273"/>
  <c r="CC76" i="273" s="1"/>
  <c r="CB114" i="273"/>
  <c r="CB21" i="281" s="1"/>
  <c r="CB23" i="281" s="1"/>
  <c r="CB29" i="281" s="1"/>
  <c r="CC15" i="275"/>
  <c r="CB108" i="273"/>
  <c r="CB109" i="273" s="1"/>
  <c r="CB112" i="273" s="1"/>
  <c r="CB13" i="281"/>
  <c r="CB37" i="281"/>
  <c r="CA20" i="275"/>
  <c r="CB17" i="275" s="1"/>
  <c r="AM62" i="281"/>
  <c r="AM63" i="281" s="1"/>
  <c r="BX76" i="281"/>
  <c r="BX78" i="281" s="1"/>
  <c r="BX85" i="281" s="1"/>
  <c r="BX86" i="281" s="1"/>
  <c r="BY83" i="281" s="1"/>
  <c r="CA60" i="273"/>
  <c r="BZ66" i="273"/>
  <c r="BZ67" i="273" s="1"/>
  <c r="BZ3" i="282" s="1"/>
  <c r="CD24" i="273"/>
  <c r="CD25" i="273" s="1"/>
  <c r="CD124" i="273"/>
  <c r="CC79" i="273"/>
  <c r="CD80" i="273" s="1"/>
  <c r="CD58" i="273" s="1"/>
  <c r="CC58" i="281"/>
  <c r="CB79" i="273"/>
  <c r="CC80" i="273" s="1"/>
  <c r="CC58" i="273" s="1"/>
  <c r="CB58" i="281"/>
  <c r="BY3" i="280"/>
  <c r="BY3" i="275"/>
  <c r="BY50" i="273"/>
  <c r="BY3" i="281"/>
  <c r="BY3" i="273"/>
  <c r="BY3" i="265"/>
  <c r="CC2" i="281"/>
  <c r="CC125" i="273"/>
  <c r="CC126" i="273" s="1"/>
  <c r="CC106" i="281" s="1"/>
  <c r="CC90" i="273"/>
  <c r="CC91" i="273" s="1"/>
  <c r="CC100" i="273" s="1"/>
  <c r="CD101" i="273" s="1"/>
  <c r="CD59" i="273" s="1"/>
  <c r="CC2" i="273"/>
  <c r="CC57" i="273"/>
  <c r="CC96" i="273"/>
  <c r="CC97" i="273" s="1"/>
  <c r="CF5" i="281"/>
  <c r="CF5" i="280"/>
  <c r="CB15" i="275"/>
  <c r="CB20" i="275" s="1"/>
  <c r="CC17" i="275" s="1"/>
  <c r="CC20" i="275" s="1"/>
  <c r="CD17" i="275" s="1"/>
  <c r="CC2" i="275"/>
  <c r="CB23" i="280"/>
  <c r="CB57" i="273"/>
  <c r="CC2" i="280"/>
  <c r="CB52" i="273"/>
  <c r="CB42" i="273"/>
  <c r="CB4" i="282" s="1"/>
  <c r="CA4" i="280"/>
  <c r="CA4" i="265"/>
  <c r="CA4" i="281"/>
  <c r="CA4" i="273"/>
  <c r="CA4" i="275"/>
  <c r="BZ30" i="281"/>
  <c r="BZ36" i="281" s="1"/>
  <c r="BZ38" i="281" s="1"/>
  <c r="CB118" i="273"/>
  <c r="CB38" i="273"/>
  <c r="CC39" i="273" s="1"/>
  <c r="CC41" i="273" s="1"/>
  <c r="CA30" i="281"/>
  <c r="CA36" i="281" s="1"/>
  <c r="CA38" i="281" s="1"/>
  <c r="CD2" i="280"/>
  <c r="CC34" i="280"/>
  <c r="CC23" i="280"/>
  <c r="CD2" i="273"/>
  <c r="CE37" i="273"/>
  <c r="CE47" i="273"/>
  <c r="CE48" i="273" s="1"/>
  <c r="CE51" i="273" s="1"/>
  <c r="CE56" i="273"/>
  <c r="CE19" i="273"/>
  <c r="CE20" i="273" s="1"/>
  <c r="CD2" i="275"/>
  <c r="CF5" i="265"/>
  <c r="CF5" i="273"/>
  <c r="CF13" i="273"/>
  <c r="CF14" i="273" s="1"/>
  <c r="CF5" i="275"/>
  <c r="CG10" i="273"/>
  <c r="AE52" i="265" l="1"/>
  <c r="AE53" i="265" s="1"/>
  <c r="AE24" i="265"/>
  <c r="AE25" i="265" s="1"/>
  <c r="AE38" i="280"/>
  <c r="AE39" i="280" s="1"/>
  <c r="AE27" i="280"/>
  <c r="AE28" i="280" s="1"/>
  <c r="CC11" i="280"/>
  <c r="CC13" i="282"/>
  <c r="CA13" i="280"/>
  <c r="CA16" i="280" s="1"/>
  <c r="BZ73" i="265"/>
  <c r="CB15" i="282"/>
  <c r="CB18" i="282" s="1"/>
  <c r="CA59" i="265"/>
  <c r="CA60" i="265" s="1"/>
  <c r="CD96" i="273"/>
  <c r="CD97" i="273" s="1"/>
  <c r="CD96" i="281" s="1"/>
  <c r="CD97" i="281" s="1"/>
  <c r="CD98" i="281" s="1"/>
  <c r="CD10" i="265" s="1"/>
  <c r="CD2" i="282"/>
  <c r="CC81" i="281"/>
  <c r="CC119" i="281"/>
  <c r="CB14" i="281"/>
  <c r="CB28" i="281" s="1"/>
  <c r="CB30" i="281" s="1"/>
  <c r="CB36" i="281" s="1"/>
  <c r="CB38" i="281" s="1"/>
  <c r="CB98" i="281"/>
  <c r="CB10" i="265" s="1"/>
  <c r="CB122" i="281"/>
  <c r="CB110" i="281"/>
  <c r="CB105" i="281"/>
  <c r="AM114" i="281"/>
  <c r="AM31" i="265" s="1"/>
  <c r="AM33" i="265" s="1"/>
  <c r="AM37" i="265" s="1"/>
  <c r="AM42" i="265" s="1"/>
  <c r="AM47" i="265" s="1"/>
  <c r="AM50" i="265" s="1"/>
  <c r="AM123" i="281"/>
  <c r="AM124" i="281" s="1"/>
  <c r="CD122" i="281"/>
  <c r="CD105" i="281"/>
  <c r="BZ107" i="281"/>
  <c r="BZ111" i="281" s="1"/>
  <c r="CA107" i="281"/>
  <c r="CA111" i="281" s="1"/>
  <c r="CC108" i="273"/>
  <c r="CC109" i="273" s="1"/>
  <c r="CC96" i="281"/>
  <c r="CC97" i="281" s="1"/>
  <c r="CC22" i="281"/>
  <c r="CC46" i="281"/>
  <c r="CC72" i="281"/>
  <c r="CC119" i="273"/>
  <c r="CC120" i="273" s="1"/>
  <c r="CC12" i="281" s="1"/>
  <c r="AN60" i="281"/>
  <c r="AM64" i="265"/>
  <c r="BY76" i="281"/>
  <c r="BY78" i="281" s="1"/>
  <c r="BY85" i="281" s="1"/>
  <c r="BY86" i="281" s="1"/>
  <c r="BZ83" i="281" s="1"/>
  <c r="CA84" i="281"/>
  <c r="CA71" i="281"/>
  <c r="CA73" i="281" s="1"/>
  <c r="CA77" i="281" s="1"/>
  <c r="BZ84" i="281"/>
  <c r="BZ71" i="281"/>
  <c r="BZ73" i="281" s="1"/>
  <c r="BZ77" i="281" s="1"/>
  <c r="CG5" i="281"/>
  <c r="CG5" i="280"/>
  <c r="CA9" i="265"/>
  <c r="CA11" i="265" s="1"/>
  <c r="CA14" i="265" s="1"/>
  <c r="CA19" i="265" s="1"/>
  <c r="CA22" i="265" s="1"/>
  <c r="CA50" i="281"/>
  <c r="CA61" i="281"/>
  <c r="CA45" i="281"/>
  <c r="CA47" i="281" s="1"/>
  <c r="CD2" i="281"/>
  <c r="CD125" i="273"/>
  <c r="CD126" i="273" s="1"/>
  <c r="CD106" i="281" s="1"/>
  <c r="CA66" i="273"/>
  <c r="CA67" i="273" s="1"/>
  <c r="CA3" i="282" s="1"/>
  <c r="CB60" i="273"/>
  <c r="CD90" i="273"/>
  <c r="CD91" i="273" s="1"/>
  <c r="CD100" i="273" s="1"/>
  <c r="CE101" i="273" s="1"/>
  <c r="CE59" i="273" s="1"/>
  <c r="CE24" i="273"/>
  <c r="CE25" i="273" s="1"/>
  <c r="CE124" i="273"/>
  <c r="CD32" i="273"/>
  <c r="CD33" i="273" s="1"/>
  <c r="CC113" i="273"/>
  <c r="CC114" i="273" s="1"/>
  <c r="CC21" i="281" s="1"/>
  <c r="CD75" i="273"/>
  <c r="CD76" i="273" s="1"/>
  <c r="CC13" i="281"/>
  <c r="CC37" i="281"/>
  <c r="CD2" i="265"/>
  <c r="CC42" i="273"/>
  <c r="CC4" i="282" s="1"/>
  <c r="CC52" i="273"/>
  <c r="BZ9" i="265"/>
  <c r="BZ11" i="265" s="1"/>
  <c r="BZ14" i="265" s="1"/>
  <c r="BZ19" i="265" s="1"/>
  <c r="BZ22" i="265" s="1"/>
  <c r="BZ61" i="281"/>
  <c r="BZ50" i="281"/>
  <c r="BZ45" i="281"/>
  <c r="BZ47" i="281" s="1"/>
  <c r="CB4" i="281"/>
  <c r="CB4" i="265"/>
  <c r="CB4" i="275"/>
  <c r="CB4" i="280"/>
  <c r="CB4" i="273"/>
  <c r="BZ3" i="281"/>
  <c r="BZ3" i="273"/>
  <c r="BZ50" i="273"/>
  <c r="BZ3" i="280"/>
  <c r="BZ3" i="265"/>
  <c r="BZ3" i="275"/>
  <c r="CD39" i="273"/>
  <c r="CD41" i="273" s="1"/>
  <c r="CE32" i="273"/>
  <c r="CE33" i="273" s="1"/>
  <c r="CE38" i="273" s="1"/>
  <c r="CD113" i="273"/>
  <c r="CD37" i="281"/>
  <c r="CD22" i="281"/>
  <c r="CD13" i="281"/>
  <c r="CE90" i="273"/>
  <c r="CE91" i="273" s="1"/>
  <c r="CE100" i="273" s="1"/>
  <c r="CF101" i="273" s="1"/>
  <c r="CF59" i="273" s="1"/>
  <c r="CD108" i="273"/>
  <c r="CD109" i="273" s="1"/>
  <c r="CD119" i="273"/>
  <c r="CE2" i="273"/>
  <c r="CG5" i="265"/>
  <c r="CG5" i="273"/>
  <c r="CH10" i="273"/>
  <c r="CG5" i="275"/>
  <c r="CG13" i="273"/>
  <c r="CG14" i="273" s="1"/>
  <c r="CF19" i="273"/>
  <c r="CF20" i="273" s="1"/>
  <c r="CF47" i="273"/>
  <c r="CF48" i="273" s="1"/>
  <c r="CF51" i="273" s="1"/>
  <c r="CF56" i="273"/>
  <c r="CF37" i="273"/>
  <c r="CC112" i="273"/>
  <c r="CE118" i="273"/>
  <c r="AE74" i="265" l="1"/>
  <c r="AE75" i="265" s="1"/>
  <c r="AE81" i="265" s="1"/>
  <c r="AF25" i="280"/>
  <c r="AE63" i="265"/>
  <c r="AE65" i="265" s="1"/>
  <c r="AE67" i="265" s="1"/>
  <c r="AE80" i="265" s="1"/>
  <c r="AF36" i="280"/>
  <c r="CD23" i="280"/>
  <c r="CD11" i="280"/>
  <c r="CD13" i="282"/>
  <c r="CE2" i="281"/>
  <c r="CE2" i="282"/>
  <c r="CD110" i="281"/>
  <c r="CC15" i="282"/>
  <c r="CC18" i="282" s="1"/>
  <c r="CB59" i="265"/>
  <c r="CB60" i="265" s="1"/>
  <c r="CB13" i="280"/>
  <c r="CB16" i="280" s="1"/>
  <c r="CA73" i="265"/>
  <c r="CE96" i="273"/>
  <c r="CE97" i="273" s="1"/>
  <c r="CE113" i="273" s="1"/>
  <c r="CC23" i="281"/>
  <c r="CC29" i="281" s="1"/>
  <c r="AM37" i="280"/>
  <c r="AN121" i="281"/>
  <c r="AN112" i="281" s="1"/>
  <c r="AN113" i="281" s="1"/>
  <c r="AM69" i="265"/>
  <c r="CD81" i="281"/>
  <c r="CD119" i="281"/>
  <c r="CB71" i="281"/>
  <c r="CB73" i="281" s="1"/>
  <c r="CB77" i="281" s="1"/>
  <c r="CB61" i="281"/>
  <c r="CC98" i="281"/>
  <c r="CC10" i="265" s="1"/>
  <c r="CC110" i="281"/>
  <c r="CC122" i="281"/>
  <c r="CC105" i="281"/>
  <c r="BZ51" i="281"/>
  <c r="CA26" i="280"/>
  <c r="CA51" i="281"/>
  <c r="CB45" i="281"/>
  <c r="CB47" i="281" s="1"/>
  <c r="AN52" i="281"/>
  <c r="AN53" i="281" s="1"/>
  <c r="AN30" i="265" s="1"/>
  <c r="CB84" i="281"/>
  <c r="CB107" i="281"/>
  <c r="CB111" i="281" s="1"/>
  <c r="CE119" i="273"/>
  <c r="CE96" i="281"/>
  <c r="CE97" i="281" s="1"/>
  <c r="CB50" i="281"/>
  <c r="CB9" i="265"/>
  <c r="CB11" i="265" s="1"/>
  <c r="CB14" i="265" s="1"/>
  <c r="CB19" i="265" s="1"/>
  <c r="CB22" i="265" s="1"/>
  <c r="CD114" i="273"/>
  <c r="CD21" i="281" s="1"/>
  <c r="CB26" i="280"/>
  <c r="CD46" i="281"/>
  <c r="CD72" i="281"/>
  <c r="CE108" i="273"/>
  <c r="CE2" i="275"/>
  <c r="CD120" i="273"/>
  <c r="CD12" i="281" s="1"/>
  <c r="CD34" i="280"/>
  <c r="CE2" i="280"/>
  <c r="CC14" i="281"/>
  <c r="CC28" i="281" s="1"/>
  <c r="BZ76" i="281"/>
  <c r="BZ78" i="281" s="1"/>
  <c r="BZ85" i="281" s="1"/>
  <c r="BZ86" i="281" s="1"/>
  <c r="CA83" i="281" s="1"/>
  <c r="CH5" i="281"/>
  <c r="CH5" i="280"/>
  <c r="CD42" i="273"/>
  <c r="CD4" i="282" s="1"/>
  <c r="CD52" i="273"/>
  <c r="CA3" i="281"/>
  <c r="CA3" i="273"/>
  <c r="CA3" i="275"/>
  <c r="CA3" i="280"/>
  <c r="CA50" i="273"/>
  <c r="CA3" i="265"/>
  <c r="CE114" i="273"/>
  <c r="CE21" i="281" s="1"/>
  <c r="CF24" i="273"/>
  <c r="CF25" i="273" s="1"/>
  <c r="CF124" i="273"/>
  <c r="BZ26" i="280"/>
  <c r="CC4" i="281"/>
  <c r="CC4" i="273"/>
  <c r="CC4" i="265"/>
  <c r="CC4" i="280"/>
  <c r="CC4" i="275"/>
  <c r="CD58" i="281"/>
  <c r="CD79" i="273"/>
  <c r="CE80" i="273" s="1"/>
  <c r="CE58" i="273" s="1"/>
  <c r="CD57" i="273"/>
  <c r="CD15" i="275"/>
  <c r="CD20" i="275" s="1"/>
  <c r="CE17" i="275" s="1"/>
  <c r="CD38" i="273"/>
  <c r="CE39" i="273" s="1"/>
  <c r="CE41" i="273" s="1"/>
  <c r="CD118" i="273"/>
  <c r="CE125" i="273"/>
  <c r="CE126" i="273" s="1"/>
  <c r="CE106" i="281" s="1"/>
  <c r="CE75" i="273"/>
  <c r="CE2" i="265"/>
  <c r="CB66" i="273"/>
  <c r="CB67" i="273" s="1"/>
  <c r="CB3" i="282" s="1"/>
  <c r="CC60" i="273"/>
  <c r="CF90" i="273"/>
  <c r="CF91" i="273" s="1"/>
  <c r="CF100" i="273" s="1"/>
  <c r="CG101" i="273" s="1"/>
  <c r="CG59" i="273" s="1"/>
  <c r="CD23" i="281"/>
  <c r="CD29" i="281" s="1"/>
  <c r="CE37" i="281"/>
  <c r="CE22" i="281"/>
  <c r="CE23" i="281" s="1"/>
  <c r="CE29" i="281" s="1"/>
  <c r="CE13" i="281"/>
  <c r="CD14" i="281"/>
  <c r="CD28" i="281" s="1"/>
  <c r="CF32" i="273"/>
  <c r="CF33" i="273" s="1"/>
  <c r="CF118" i="273" s="1"/>
  <c r="CG37" i="273"/>
  <c r="CG47" i="273"/>
  <c r="CG48" i="273" s="1"/>
  <c r="CG51" i="273" s="1"/>
  <c r="CG19" i="273"/>
  <c r="CG20" i="273" s="1"/>
  <c r="CG56" i="273"/>
  <c r="CH5" i="275"/>
  <c r="CH5" i="265"/>
  <c r="CH13" i="273"/>
  <c r="CH14" i="273" s="1"/>
  <c r="CH5" i="273"/>
  <c r="CI10" i="273"/>
  <c r="CD112" i="273"/>
  <c r="CE109" i="273"/>
  <c r="AF49" i="280" l="1"/>
  <c r="AF51" i="280" s="1"/>
  <c r="AF55" i="280" s="1"/>
  <c r="AF44" i="280"/>
  <c r="AF46" i="280" s="1"/>
  <c r="AF54" i="280" s="1"/>
  <c r="AE83" i="265"/>
  <c r="AE82" i="265"/>
  <c r="CF2" i="275"/>
  <c r="CF2" i="282"/>
  <c r="CC13" i="280"/>
  <c r="CC16" i="280" s="1"/>
  <c r="CB73" i="265"/>
  <c r="CD15" i="282"/>
  <c r="CD18" i="282" s="1"/>
  <c r="CC59" i="265"/>
  <c r="CC60" i="265" s="1"/>
  <c r="CC30" i="281"/>
  <c r="CC36" i="281" s="1"/>
  <c r="CC38" i="281" s="1"/>
  <c r="AN62" i="281"/>
  <c r="AN63" i="281" s="1"/>
  <c r="AO60" i="281" s="1"/>
  <c r="CE98" i="281"/>
  <c r="CE10" i="265" s="1"/>
  <c r="CE110" i="281"/>
  <c r="CE105" i="281"/>
  <c r="CE122" i="281"/>
  <c r="AN114" i="281"/>
  <c r="AN31" i="265" s="1"/>
  <c r="AN33" i="265" s="1"/>
  <c r="AN37" i="265" s="1"/>
  <c r="AN42" i="265" s="1"/>
  <c r="AN47" i="265" s="1"/>
  <c r="AN50" i="265" s="1"/>
  <c r="AN123" i="281"/>
  <c r="AN124" i="281" s="1"/>
  <c r="CC107" i="281"/>
  <c r="CC111" i="281" s="1"/>
  <c r="CB51" i="281"/>
  <c r="CF39" i="273"/>
  <c r="CF41" i="273" s="1"/>
  <c r="CE120" i="273"/>
  <c r="CE12" i="281" s="1"/>
  <c r="CE14" i="281" s="1"/>
  <c r="CE28" i="281" s="1"/>
  <c r="CE30" i="281" s="1"/>
  <c r="CE36" i="281" s="1"/>
  <c r="CE38" i="281" s="1"/>
  <c r="CF38" i="273"/>
  <c r="CE46" i="281"/>
  <c r="CE72" i="281"/>
  <c r="CD30" i="281"/>
  <c r="CD36" i="281" s="1"/>
  <c r="CD38" i="281" s="1"/>
  <c r="AN64" i="265"/>
  <c r="CA76" i="281"/>
  <c r="CA78" i="281" s="1"/>
  <c r="CA85" i="281" s="1"/>
  <c r="CA86" i="281" s="1"/>
  <c r="CB83" i="281" s="1"/>
  <c r="CC71" i="281"/>
  <c r="CC73" i="281" s="1"/>
  <c r="CC77" i="281" s="1"/>
  <c r="CC84" i="281"/>
  <c r="CD71" i="281"/>
  <c r="CD73" i="281" s="1"/>
  <c r="CD77" i="281" s="1"/>
  <c r="CI5" i="281"/>
  <c r="CI5" i="280"/>
  <c r="CG24" i="273"/>
  <c r="CG25" i="273" s="1"/>
  <c r="CG124" i="273"/>
  <c r="CB3" i="281"/>
  <c r="CB3" i="273"/>
  <c r="CB3" i="275"/>
  <c r="CB3" i="280"/>
  <c r="CB50" i="273"/>
  <c r="CB3" i="265"/>
  <c r="CE76" i="273"/>
  <c r="CF2" i="281"/>
  <c r="CF125" i="273"/>
  <c r="CF126" i="273" s="1"/>
  <c r="CF106" i="281" s="1"/>
  <c r="CF75" i="273"/>
  <c r="CF76" i="273" s="1"/>
  <c r="CF96" i="273"/>
  <c r="CF97" i="273" s="1"/>
  <c r="CF96" i="281" s="1"/>
  <c r="CF97" i="281" s="1"/>
  <c r="CC9" i="265"/>
  <c r="CC11" i="265" s="1"/>
  <c r="CC14" i="265" s="1"/>
  <c r="CC19" i="265" s="1"/>
  <c r="CC22" i="265" s="1"/>
  <c r="CC61" i="281"/>
  <c r="CC50" i="281"/>
  <c r="CC45" i="281"/>
  <c r="CC47" i="281" s="1"/>
  <c r="CF2" i="265"/>
  <c r="CF2" i="280"/>
  <c r="CF2" i="273"/>
  <c r="CD60" i="273"/>
  <c r="CC66" i="273"/>
  <c r="CC67" i="273" s="1"/>
  <c r="CC3" i="282" s="1"/>
  <c r="CE42" i="273"/>
  <c r="CE4" i="282" s="1"/>
  <c r="CE52" i="273"/>
  <c r="CD4" i="280"/>
  <c r="CD4" i="265"/>
  <c r="CD4" i="275"/>
  <c r="CD4" i="281"/>
  <c r="CD4" i="273"/>
  <c r="CG2" i="281"/>
  <c r="CG2" i="280"/>
  <c r="CI5" i="265"/>
  <c r="CI5" i="273"/>
  <c r="CJ10" i="273"/>
  <c r="CI5" i="275"/>
  <c r="CI13" i="273"/>
  <c r="CI14" i="273" s="1"/>
  <c r="CH37" i="273"/>
  <c r="CH47" i="273"/>
  <c r="CH48" i="273" s="1"/>
  <c r="CH51" i="273" s="1"/>
  <c r="CH19" i="273"/>
  <c r="CH20" i="273" s="1"/>
  <c r="CH56" i="273"/>
  <c r="CG39" i="273"/>
  <c r="CG41" i="273" s="1"/>
  <c r="CG52" i="273" s="1"/>
  <c r="CG96" i="273"/>
  <c r="CG97" i="273" s="1"/>
  <c r="CG96" i="281" s="1"/>
  <c r="CG97" i="281" s="1"/>
  <c r="CE112" i="273"/>
  <c r="AF56" i="280" l="1"/>
  <c r="AF57" i="280" s="1"/>
  <c r="CE13" i="282"/>
  <c r="CE11" i="280"/>
  <c r="CG2" i="275"/>
  <c r="CG2" i="282"/>
  <c r="CF11" i="280"/>
  <c r="CF13" i="282"/>
  <c r="CE15" i="282"/>
  <c r="CE18" i="282" s="1"/>
  <c r="CD59" i="265"/>
  <c r="CD60" i="265" s="1"/>
  <c r="CD13" i="280"/>
  <c r="CD16" i="280" s="1"/>
  <c r="CC73" i="265"/>
  <c r="AO121" i="281"/>
  <c r="AO112" i="281" s="1"/>
  <c r="AN69" i="265"/>
  <c r="CE81" i="281"/>
  <c r="CE119" i="281"/>
  <c r="CG90" i="273"/>
  <c r="CG91" i="273" s="1"/>
  <c r="CG100" i="273" s="1"/>
  <c r="CH101" i="273" s="1"/>
  <c r="CH59" i="273" s="1"/>
  <c r="CG2" i="265"/>
  <c r="CG75" i="273"/>
  <c r="CG76" i="273" s="1"/>
  <c r="CF81" i="281"/>
  <c r="CF119" i="281"/>
  <c r="AN37" i="280"/>
  <c r="CG98" i="281"/>
  <c r="CG10" i="265" s="1"/>
  <c r="CG110" i="281"/>
  <c r="CG122" i="281"/>
  <c r="CG105" i="281"/>
  <c r="CF98" i="281"/>
  <c r="CF10" i="265" s="1"/>
  <c r="CF122" i="281"/>
  <c r="CF110" i="281"/>
  <c r="CF105" i="281"/>
  <c r="CC51" i="281"/>
  <c r="AO52" i="281"/>
  <c r="AO53" i="281" s="1"/>
  <c r="AO62" i="281" s="1"/>
  <c r="AO63" i="281" s="1"/>
  <c r="AO113" i="281"/>
  <c r="CD84" i="281"/>
  <c r="CD107" i="281"/>
  <c r="CD111" i="281" s="1"/>
  <c r="CE107" i="281"/>
  <c r="CE111" i="281" s="1"/>
  <c r="CD45" i="281"/>
  <c r="CD47" i="281" s="1"/>
  <c r="CG42" i="273"/>
  <c r="CF52" i="273"/>
  <c r="CF42" i="273"/>
  <c r="CF4" i="282" s="1"/>
  <c r="CD61" i="281"/>
  <c r="CG58" i="281"/>
  <c r="CG81" i="281"/>
  <c r="CF46" i="281"/>
  <c r="CF72" i="281"/>
  <c r="CG15" i="275"/>
  <c r="CD50" i="281"/>
  <c r="CD9" i="265"/>
  <c r="CD11" i="265" s="1"/>
  <c r="CD14" i="265" s="1"/>
  <c r="CD19" i="265" s="1"/>
  <c r="CD22" i="265" s="1"/>
  <c r="CB76" i="281"/>
  <c r="CB78" i="281" s="1"/>
  <c r="CB85" i="281" s="1"/>
  <c r="CB86" i="281" s="1"/>
  <c r="CC83" i="281" s="1"/>
  <c r="CE84" i="281"/>
  <c r="CE71" i="281"/>
  <c r="CE73" i="281" s="1"/>
  <c r="CE77" i="281" s="1"/>
  <c r="CF58" i="281"/>
  <c r="CF23" i="280"/>
  <c r="CF79" i="273"/>
  <c r="CG80" i="273" s="1"/>
  <c r="CG58" i="273" s="1"/>
  <c r="CF34" i="280"/>
  <c r="CF57" i="273"/>
  <c r="CF15" i="275"/>
  <c r="CJ5" i="281"/>
  <c r="CJ5" i="280"/>
  <c r="CE9" i="265"/>
  <c r="CE11" i="265" s="1"/>
  <c r="CE14" i="265" s="1"/>
  <c r="CE19" i="265" s="1"/>
  <c r="CE22" i="265" s="1"/>
  <c r="CE50" i="281"/>
  <c r="CE61" i="281"/>
  <c r="CE45" i="281"/>
  <c r="CE47" i="281" s="1"/>
  <c r="CC3" i="280"/>
  <c r="CC3" i="275"/>
  <c r="CC50" i="273"/>
  <c r="CC3" i="281"/>
  <c r="CC3" i="273"/>
  <c r="CC3" i="265"/>
  <c r="CC26" i="280"/>
  <c r="CE58" i="281"/>
  <c r="CE34" i="280"/>
  <c r="CE79" i="273"/>
  <c r="CF80" i="273" s="1"/>
  <c r="CF58" i="273" s="1"/>
  <c r="CE23" i="280"/>
  <c r="CE57" i="273"/>
  <c r="CE15" i="275"/>
  <c r="CE20" i="275" s="1"/>
  <c r="CF17" i="275" s="1"/>
  <c r="CG79" i="273"/>
  <c r="CH80" i="273" s="1"/>
  <c r="CH58" i="273" s="1"/>
  <c r="CH24" i="273"/>
  <c r="CH25" i="273" s="1"/>
  <c r="CH124" i="273"/>
  <c r="CE4" i="281"/>
  <c r="CE4" i="273"/>
  <c r="CE4" i="280"/>
  <c r="CE4" i="265"/>
  <c r="CE4" i="275"/>
  <c r="CE60" i="273"/>
  <c r="CD66" i="273"/>
  <c r="CD67" i="273" s="1"/>
  <c r="CD3" i="282" s="1"/>
  <c r="CF22" i="281"/>
  <c r="CF113" i="273"/>
  <c r="CF114" i="273" s="1"/>
  <c r="CF21" i="281" s="1"/>
  <c r="CF119" i="273"/>
  <c r="CF120" i="273" s="1"/>
  <c r="CF12" i="281" s="1"/>
  <c r="CF37" i="281"/>
  <c r="CF13" i="281"/>
  <c r="CF14" i="281" s="1"/>
  <c r="CF28" i="281" s="1"/>
  <c r="CF108" i="273"/>
  <c r="CF109" i="273" s="1"/>
  <c r="CF112" i="273" s="1"/>
  <c r="CG125" i="273"/>
  <c r="CG126" i="273" s="1"/>
  <c r="CG106" i="281" s="1"/>
  <c r="CG2" i="273"/>
  <c r="CG32" i="273"/>
  <c r="CG33" i="273" s="1"/>
  <c r="CH2" i="273"/>
  <c r="CG4" i="280"/>
  <c r="CG113" i="273"/>
  <c r="CG114" i="273" s="1"/>
  <c r="CG21" i="281" s="1"/>
  <c r="CG37" i="281"/>
  <c r="CG22" i="281"/>
  <c r="CG13" i="281"/>
  <c r="CH32" i="273"/>
  <c r="CH33" i="273" s="1"/>
  <c r="CH38" i="273" s="1"/>
  <c r="CG34" i="280"/>
  <c r="CG23" i="280"/>
  <c r="CG119" i="273"/>
  <c r="CG120" i="273" s="1"/>
  <c r="CG12" i="281" s="1"/>
  <c r="CH96" i="273"/>
  <c r="CH97" i="273" s="1"/>
  <c r="CG108" i="273"/>
  <c r="CH2" i="265"/>
  <c r="CI37" i="273"/>
  <c r="CI47" i="273"/>
  <c r="CI48" i="273" s="1"/>
  <c r="CI51" i="273" s="1"/>
  <c r="CI56" i="273"/>
  <c r="CI19" i="273"/>
  <c r="CI20" i="273" s="1"/>
  <c r="CJ5" i="265"/>
  <c r="CJ5" i="273"/>
  <c r="CJ13" i="273"/>
  <c r="CJ14" i="273" s="1"/>
  <c r="CJ5" i="275"/>
  <c r="CK10" i="273"/>
  <c r="CH113" i="273"/>
  <c r="CG4" i="265"/>
  <c r="AF52" i="265" l="1"/>
  <c r="AF53" i="265" s="1"/>
  <c r="AF24" i="265"/>
  <c r="AF25" i="265" s="1"/>
  <c r="AF38" i="280"/>
  <c r="AF39" i="280" s="1"/>
  <c r="AF27" i="280"/>
  <c r="AF28" i="280" s="1"/>
  <c r="CG4" i="281"/>
  <c r="CG4" i="282"/>
  <c r="CH2" i="280"/>
  <c r="CH2" i="282"/>
  <c r="CG11" i="280"/>
  <c r="CG13" i="282"/>
  <c r="CE13" i="280"/>
  <c r="CE16" i="280" s="1"/>
  <c r="CD73" i="265"/>
  <c r="CF15" i="282"/>
  <c r="CF18" i="282" s="1"/>
  <c r="CE59" i="265"/>
  <c r="CE60" i="265" s="1"/>
  <c r="AO30" i="265"/>
  <c r="CG4" i="273"/>
  <c r="CG23" i="281"/>
  <c r="CG29" i="281" s="1"/>
  <c r="CH118" i="273"/>
  <c r="CH2" i="275"/>
  <c r="CH90" i="273"/>
  <c r="CH91" i="273" s="1"/>
  <c r="CH100" i="273" s="1"/>
  <c r="CI101" i="273" s="1"/>
  <c r="CI59" i="273" s="1"/>
  <c r="CG119" i="281"/>
  <c r="CG57" i="273"/>
  <c r="AO114" i="281"/>
  <c r="AO31" i="265" s="1"/>
  <c r="AO33" i="265" s="1"/>
  <c r="AO37" i="265" s="1"/>
  <c r="AO42" i="265" s="1"/>
  <c r="AO47" i="265" s="1"/>
  <c r="AO50" i="265" s="1"/>
  <c r="AO123" i="281"/>
  <c r="AO124" i="281" s="1"/>
  <c r="CE51" i="281"/>
  <c r="CD51" i="281"/>
  <c r="CG109" i="273"/>
  <c r="CH108" i="273"/>
  <c r="CH96" i="281"/>
  <c r="CH97" i="281" s="1"/>
  <c r="CF4" i="281"/>
  <c r="CF4" i="265"/>
  <c r="CF4" i="273"/>
  <c r="CF4" i="280"/>
  <c r="CF4" i="275"/>
  <c r="CG4" i="275"/>
  <c r="CD26" i="280"/>
  <c r="CG46" i="281"/>
  <c r="CG72" i="281"/>
  <c r="CF20" i="275"/>
  <c r="CG17" i="275" s="1"/>
  <c r="CG20" i="275" s="1"/>
  <c r="CH17" i="275" s="1"/>
  <c r="CE26" i="280"/>
  <c r="CF23" i="281"/>
  <c r="CF29" i="281" s="1"/>
  <c r="CF30" i="281" s="1"/>
  <c r="CF36" i="281" s="1"/>
  <c r="CF38" i="281" s="1"/>
  <c r="AP60" i="281"/>
  <c r="AO64" i="265"/>
  <c r="CC76" i="281"/>
  <c r="CC78" i="281" s="1"/>
  <c r="CC85" i="281" s="1"/>
  <c r="CC86" i="281" s="1"/>
  <c r="CD83" i="281" s="1"/>
  <c r="CI24" i="273"/>
  <c r="CI25" i="273" s="1"/>
  <c r="CI124" i="273"/>
  <c r="CG38" i="273"/>
  <c r="CH39" i="273" s="1"/>
  <c r="CH41" i="273" s="1"/>
  <c r="CG118" i="273"/>
  <c r="CE66" i="273"/>
  <c r="CE67" i="273" s="1"/>
  <c r="CE3" i="282" s="1"/>
  <c r="CF60" i="273"/>
  <c r="CH114" i="273"/>
  <c r="CH21" i="281" s="1"/>
  <c r="CK5" i="281"/>
  <c r="CK5" i="280"/>
  <c r="CD3" i="281"/>
  <c r="CD3" i="265"/>
  <c r="CD50" i="273"/>
  <c r="CD3" i="280"/>
  <c r="CD3" i="273"/>
  <c r="CD3" i="275"/>
  <c r="CH2" i="281"/>
  <c r="CH125" i="273"/>
  <c r="CH126" i="273" s="1"/>
  <c r="CH106" i="281" s="1"/>
  <c r="CH75" i="273"/>
  <c r="CH76" i="273" s="1"/>
  <c r="CI2" i="281"/>
  <c r="CH119" i="273"/>
  <c r="CH37" i="281"/>
  <c r="CH22" i="281"/>
  <c r="CH13" i="281"/>
  <c r="CG14" i="281"/>
  <c r="CG28" i="281" s="1"/>
  <c r="CI90" i="273"/>
  <c r="CI91" i="273" s="1"/>
  <c r="CI100" i="273" s="1"/>
  <c r="CJ101" i="273" s="1"/>
  <c r="CJ59" i="273" s="1"/>
  <c r="CI2" i="275"/>
  <c r="CK5" i="275"/>
  <c r="CK5" i="265"/>
  <c r="CL10" i="273"/>
  <c r="CK5" i="273"/>
  <c r="CK13" i="273"/>
  <c r="CK14" i="273" s="1"/>
  <c r="CJ56" i="273"/>
  <c r="CJ47" i="273"/>
  <c r="CJ48" i="273" s="1"/>
  <c r="CJ51" i="273" s="1"/>
  <c r="CJ19" i="273"/>
  <c r="CJ20" i="273" s="1"/>
  <c r="CJ37" i="273"/>
  <c r="CG112" i="273"/>
  <c r="AF74" i="265" l="1"/>
  <c r="AF75" i="265" s="1"/>
  <c r="AF81" i="265" s="1"/>
  <c r="AG25" i="280"/>
  <c r="AG36" i="280"/>
  <c r="AF63" i="265"/>
  <c r="AF65" i="265" s="1"/>
  <c r="AF67" i="265" s="1"/>
  <c r="AF80" i="265" s="1"/>
  <c r="CH11" i="280"/>
  <c r="CH13" i="282"/>
  <c r="CH109" i="273"/>
  <c r="CI96" i="273"/>
  <c r="CI97" i="273" s="1"/>
  <c r="CI96" i="281" s="1"/>
  <c r="CI97" i="281" s="1"/>
  <c r="CI2" i="282"/>
  <c r="CG15" i="282"/>
  <c r="CG18" i="282" s="1"/>
  <c r="CF59" i="265"/>
  <c r="CF60" i="265" s="1"/>
  <c r="CF13" i="280"/>
  <c r="CF16" i="280" s="1"/>
  <c r="CE73" i="265"/>
  <c r="CI32" i="273"/>
  <c r="CI33" i="273" s="1"/>
  <c r="CI38" i="273" s="1"/>
  <c r="CG30" i="281"/>
  <c r="CG36" i="281" s="1"/>
  <c r="CG38" i="281" s="1"/>
  <c r="CG71" i="281" s="1"/>
  <c r="CG73" i="281" s="1"/>
  <c r="CG77" i="281" s="1"/>
  <c r="AO37" i="280"/>
  <c r="AP121" i="281"/>
  <c r="AP112" i="281" s="1"/>
  <c r="AO69" i="265"/>
  <c r="CH81" i="281"/>
  <c r="CH119" i="281"/>
  <c r="AP113" i="281"/>
  <c r="CI98" i="281"/>
  <c r="CI10" i="265" s="1"/>
  <c r="CI110" i="281"/>
  <c r="CI105" i="281"/>
  <c r="CI122" i="281"/>
  <c r="CH98" i="281"/>
  <c r="CH10" i="265" s="1"/>
  <c r="CH122" i="281"/>
  <c r="CH110" i="281"/>
  <c r="CH105" i="281"/>
  <c r="CF9" i="265"/>
  <c r="CF11" i="265" s="1"/>
  <c r="CF14" i="265" s="1"/>
  <c r="CF19" i="265" s="1"/>
  <c r="CF22" i="265" s="1"/>
  <c r="CF107" i="281"/>
  <c r="CF111" i="281" s="1"/>
  <c r="CG107" i="281"/>
  <c r="CG111" i="281" s="1"/>
  <c r="CI39" i="273"/>
  <c r="CI41" i="273" s="1"/>
  <c r="CI113" i="273"/>
  <c r="CI119" i="273"/>
  <c r="CI2" i="273"/>
  <c r="CI2" i="265"/>
  <c r="CI2" i="280"/>
  <c r="CH46" i="281"/>
  <c r="CH72" i="281"/>
  <c r="CF84" i="281"/>
  <c r="CF50" i="281"/>
  <c r="CF71" i="281"/>
  <c r="CF73" i="281" s="1"/>
  <c r="CF77" i="281" s="1"/>
  <c r="CF61" i="281"/>
  <c r="CF45" i="281"/>
  <c r="CF47" i="281" s="1"/>
  <c r="AP52" i="281"/>
  <c r="AP53" i="281" s="1"/>
  <c r="CD76" i="281"/>
  <c r="CD78" i="281" s="1"/>
  <c r="CD85" i="281" s="1"/>
  <c r="CD86" i="281" s="1"/>
  <c r="CE83" i="281" s="1"/>
  <c r="CJ24" i="273"/>
  <c r="CJ25" i="273" s="1"/>
  <c r="CJ124" i="273"/>
  <c r="CF66" i="273"/>
  <c r="CF67" i="273" s="1"/>
  <c r="CF3" i="282" s="1"/>
  <c r="CG60" i="273"/>
  <c r="CI114" i="273"/>
  <c r="CI21" i="281" s="1"/>
  <c r="CL5" i="281"/>
  <c r="CL5" i="280"/>
  <c r="CG50" i="281"/>
  <c r="CH23" i="281"/>
  <c r="CH29" i="281" s="1"/>
  <c r="CH120" i="273"/>
  <c r="CH12" i="281" s="1"/>
  <c r="CH14" i="281" s="1"/>
  <c r="CH28" i="281" s="1"/>
  <c r="CH58" i="281"/>
  <c r="CH34" i="280"/>
  <c r="CH79" i="273"/>
  <c r="CI80" i="273" s="1"/>
  <c r="CI58" i="273" s="1"/>
  <c r="CH23" i="280"/>
  <c r="CH57" i="273"/>
  <c r="CH15" i="275"/>
  <c r="CH20" i="275" s="1"/>
  <c r="CI17" i="275" s="1"/>
  <c r="CE3" i="280"/>
  <c r="CE3" i="265"/>
  <c r="CE50" i="273"/>
  <c r="CE3" i="281"/>
  <c r="CE3" i="275"/>
  <c r="CE3" i="273"/>
  <c r="CF26" i="280"/>
  <c r="CH42" i="273"/>
  <c r="CH4" i="282" s="1"/>
  <c r="CH52" i="273"/>
  <c r="CI125" i="273"/>
  <c r="CI126" i="273" s="1"/>
  <c r="CI106" i="281" s="1"/>
  <c r="CI75" i="273"/>
  <c r="CI76" i="273" s="1"/>
  <c r="CI118" i="273"/>
  <c r="CJ2" i="280"/>
  <c r="CI37" i="281"/>
  <c r="CI22" i="281"/>
  <c r="CI13" i="281"/>
  <c r="CJ2" i="275"/>
  <c r="CJ96" i="273"/>
  <c r="CJ97" i="273" s="1"/>
  <c r="CJ90" i="273"/>
  <c r="CJ91" i="273" s="1"/>
  <c r="CJ100" i="273" s="1"/>
  <c r="CK101" i="273" s="1"/>
  <c r="CK59" i="273" s="1"/>
  <c r="CJ75" i="273"/>
  <c r="CI108" i="273"/>
  <c r="CI109" i="273" s="1"/>
  <c r="CK37" i="273"/>
  <c r="CK47" i="273"/>
  <c r="CK48" i="273" s="1"/>
  <c r="CK51" i="273" s="1"/>
  <c r="CK56" i="273"/>
  <c r="CK19" i="273"/>
  <c r="CK20" i="273" s="1"/>
  <c r="CM10" i="273"/>
  <c r="CL5" i="273"/>
  <c r="CL13" i="273"/>
  <c r="CL14" i="273" s="1"/>
  <c r="CL5" i="275"/>
  <c r="CL5" i="265"/>
  <c r="CJ113" i="273"/>
  <c r="CJ114" i="273" s="1"/>
  <c r="CJ21" i="281" s="1"/>
  <c r="CH112" i="273"/>
  <c r="AF83" i="265" l="1"/>
  <c r="AF82" i="265"/>
  <c r="AG44" i="280"/>
  <c r="AG46" i="280" s="1"/>
  <c r="AG54" i="280" s="1"/>
  <c r="AG49" i="280"/>
  <c r="AG51" i="280" s="1"/>
  <c r="AG55" i="280" s="1"/>
  <c r="CJ2" i="281"/>
  <c r="CJ2" i="282"/>
  <c r="CG13" i="280"/>
  <c r="CG16" i="280" s="1"/>
  <c r="CF73" i="265"/>
  <c r="CH15" i="282"/>
  <c r="CH18" i="282" s="1"/>
  <c r="CG59" i="265"/>
  <c r="CG60" i="265" s="1"/>
  <c r="CI13" i="282"/>
  <c r="CI11" i="280"/>
  <c r="CG9" i="265"/>
  <c r="CG11" i="265" s="1"/>
  <c r="CG14" i="265" s="1"/>
  <c r="CG19" i="265" s="1"/>
  <c r="CG22" i="265" s="1"/>
  <c r="CG84" i="281"/>
  <c r="CJ39" i="273"/>
  <c r="CJ41" i="273" s="1"/>
  <c r="CG45" i="281"/>
  <c r="CG47" i="281" s="1"/>
  <c r="CG51" i="281" s="1"/>
  <c r="CG61" i="281"/>
  <c r="CI81" i="281"/>
  <c r="CI119" i="281"/>
  <c r="AP114" i="281"/>
  <c r="AP31" i="265" s="1"/>
  <c r="AP123" i="281"/>
  <c r="AP124" i="281" s="1"/>
  <c r="CF51" i="281"/>
  <c r="CJ119" i="273"/>
  <c r="CJ96" i="281"/>
  <c r="CJ97" i="281" s="1"/>
  <c r="CI42" i="273"/>
  <c r="CI4" i="282" s="1"/>
  <c r="CI52" i="273"/>
  <c r="CJ108" i="273"/>
  <c r="CI23" i="281"/>
  <c r="CI29" i="281" s="1"/>
  <c r="CI120" i="273"/>
  <c r="CI12" i="281" s="1"/>
  <c r="CI46" i="281"/>
  <c r="CI72" i="281"/>
  <c r="CG26" i="280"/>
  <c r="AP62" i="281"/>
  <c r="AP63" i="281" s="1"/>
  <c r="AP30" i="265"/>
  <c r="CE76" i="281"/>
  <c r="CE78" i="281" s="1"/>
  <c r="CE85" i="281" s="1"/>
  <c r="CE86" i="281" s="1"/>
  <c r="CF83" i="281" s="1"/>
  <c r="CM5" i="281"/>
  <c r="CM5" i="280"/>
  <c r="CI58" i="281"/>
  <c r="CI23" i="280"/>
  <c r="CI57" i="273"/>
  <c r="CI15" i="275"/>
  <c r="CI20" i="275" s="1"/>
  <c r="CJ17" i="275" s="1"/>
  <c r="CI34" i="280"/>
  <c r="CI79" i="273"/>
  <c r="CJ80" i="273" s="1"/>
  <c r="CJ58" i="273" s="1"/>
  <c r="CH60" i="273"/>
  <c r="CG66" i="273"/>
  <c r="CG67" i="273" s="1"/>
  <c r="CG3" i="282" s="1"/>
  <c r="CJ76" i="273"/>
  <c r="CJ120" i="273"/>
  <c r="CJ12" i="281" s="1"/>
  <c r="CK24" i="273"/>
  <c r="CK25" i="273" s="1"/>
  <c r="CK2" i="282" s="1"/>
  <c r="CK124" i="273"/>
  <c r="CH30" i="281"/>
  <c r="CH36" i="281" s="1"/>
  <c r="CH38" i="281" s="1"/>
  <c r="CH4" i="280"/>
  <c r="CH4" i="273"/>
  <c r="CH4" i="281"/>
  <c r="CH4" i="265"/>
  <c r="CH4" i="275"/>
  <c r="CF3" i="280"/>
  <c r="CF3" i="273"/>
  <c r="CF3" i="265"/>
  <c r="CF3" i="281"/>
  <c r="CF3" i="275"/>
  <c r="CF50" i="273"/>
  <c r="CJ125" i="273"/>
  <c r="CJ126" i="273" s="1"/>
  <c r="CJ106" i="281" s="1"/>
  <c r="CJ32" i="273"/>
  <c r="CJ33" i="273" s="1"/>
  <c r="CJ2" i="273"/>
  <c r="CJ2" i="265"/>
  <c r="CJ37" i="281"/>
  <c r="CJ22" i="281"/>
  <c r="CJ23" i="281" s="1"/>
  <c r="CJ29" i="281" s="1"/>
  <c r="CJ13" i="281"/>
  <c r="CI14" i="281"/>
  <c r="CI28" i="281" s="1"/>
  <c r="CK32" i="273"/>
  <c r="CK33" i="273" s="1"/>
  <c r="CK118" i="273" s="1"/>
  <c r="CJ23" i="280"/>
  <c r="CK2" i="275"/>
  <c r="CL37" i="273"/>
  <c r="CL47" i="273"/>
  <c r="CL48" i="273" s="1"/>
  <c r="CL51" i="273" s="1"/>
  <c r="CL19" i="273"/>
  <c r="CL20" i="273" s="1"/>
  <c r="CL56" i="273"/>
  <c r="CM5" i="275"/>
  <c r="CM5" i="265"/>
  <c r="CN10" i="273"/>
  <c r="CM5" i="273"/>
  <c r="CM13" i="273"/>
  <c r="CM14" i="273" s="1"/>
  <c r="CJ109" i="273"/>
  <c r="CI112" i="273"/>
  <c r="CK38" i="273"/>
  <c r="CJ57" i="273"/>
  <c r="CJ15" i="275"/>
  <c r="AG56" i="280" l="1"/>
  <c r="AG57" i="280" s="1"/>
  <c r="AG38" i="280"/>
  <c r="AG39" i="280" s="1"/>
  <c r="CK2" i="273"/>
  <c r="CK96" i="273"/>
  <c r="CK97" i="273" s="1"/>
  <c r="CJ119" i="281"/>
  <c r="CJ11" i="280"/>
  <c r="CJ13" i="282"/>
  <c r="CI15" i="282"/>
  <c r="CI18" i="282" s="1"/>
  <c r="CH59" i="265"/>
  <c r="CH60" i="265" s="1"/>
  <c r="CH13" i="280"/>
  <c r="CH16" i="280" s="1"/>
  <c r="CG73" i="265"/>
  <c r="AP33" i="265"/>
  <c r="AP37" i="265" s="1"/>
  <c r="AP42" i="265" s="1"/>
  <c r="AP47" i="265" s="1"/>
  <c r="AP50" i="265" s="1"/>
  <c r="CJ52" i="273"/>
  <c r="CJ42" i="273"/>
  <c r="CJ4" i="282" s="1"/>
  <c r="AQ121" i="281"/>
  <c r="AQ112" i="281" s="1"/>
  <c r="AP69" i="265"/>
  <c r="CJ98" i="281"/>
  <c r="CJ10" i="265" s="1"/>
  <c r="CJ122" i="281"/>
  <c r="CJ110" i="281"/>
  <c r="CJ105" i="281"/>
  <c r="CH107" i="281"/>
  <c r="CH111" i="281" s="1"/>
  <c r="CK119" i="273"/>
  <c r="CK96" i="281"/>
  <c r="CK97" i="281" s="1"/>
  <c r="CI4" i="280"/>
  <c r="CI4" i="265"/>
  <c r="CI4" i="281"/>
  <c r="CI4" i="273"/>
  <c r="CI4" i="275"/>
  <c r="CI30" i="281"/>
  <c r="CI36" i="281" s="1"/>
  <c r="CI38" i="281" s="1"/>
  <c r="CI71" i="281" s="1"/>
  <c r="CI73" i="281" s="1"/>
  <c r="CI77" i="281" s="1"/>
  <c r="CJ20" i="275"/>
  <c r="CK17" i="275" s="1"/>
  <c r="CK113" i="273"/>
  <c r="CK114" i="273" s="1"/>
  <c r="CK21" i="281" s="1"/>
  <c r="CJ46" i="281"/>
  <c r="CJ72" i="281"/>
  <c r="CJ58" i="281"/>
  <c r="CJ81" i="281"/>
  <c r="AQ60" i="281"/>
  <c r="AP64" i="265"/>
  <c r="AP37" i="280"/>
  <c r="CF76" i="281"/>
  <c r="CF78" i="281" s="1"/>
  <c r="CF85" i="281" s="1"/>
  <c r="CF86" i="281" s="1"/>
  <c r="CG83" i="281" s="1"/>
  <c r="CI84" i="281"/>
  <c r="CJ14" i="281"/>
  <c r="CJ28" i="281" s="1"/>
  <c r="CJ30" i="281" s="1"/>
  <c r="CJ36" i="281" s="1"/>
  <c r="CJ38" i="281" s="1"/>
  <c r="CH84" i="281"/>
  <c r="CH71" i="281"/>
  <c r="CH73" i="281" s="1"/>
  <c r="CH77" i="281" s="1"/>
  <c r="CN5" i="281"/>
  <c r="CN5" i="280"/>
  <c r="CL24" i="273"/>
  <c r="CL25" i="273" s="1"/>
  <c r="CL124" i="273"/>
  <c r="CH9" i="265"/>
  <c r="CH11" i="265" s="1"/>
  <c r="CH14" i="265" s="1"/>
  <c r="CH19" i="265" s="1"/>
  <c r="CH22" i="265" s="1"/>
  <c r="CH61" i="281"/>
  <c r="CH50" i="281"/>
  <c r="CH45" i="281"/>
  <c r="CH47" i="281" s="1"/>
  <c r="CK2" i="281"/>
  <c r="CK125" i="273"/>
  <c r="CK126" i="273" s="1"/>
  <c r="CK106" i="281" s="1"/>
  <c r="CH66" i="273"/>
  <c r="CH67" i="273" s="1"/>
  <c r="CH3" i="282" s="1"/>
  <c r="CI60" i="273"/>
  <c r="CI66" i="273" s="1"/>
  <c r="CI67" i="273" s="1"/>
  <c r="CI3" i="282" s="1"/>
  <c r="CJ79" i="273"/>
  <c r="CK80" i="273" s="1"/>
  <c r="CK58" i="273" s="1"/>
  <c r="CK108" i="273"/>
  <c r="CK2" i="265"/>
  <c r="CK75" i="273"/>
  <c r="CK76" i="273" s="1"/>
  <c r="CK90" i="273"/>
  <c r="CK91" i="273" s="1"/>
  <c r="CK100" i="273" s="1"/>
  <c r="CL101" i="273" s="1"/>
  <c r="CL59" i="273" s="1"/>
  <c r="CJ34" i="280"/>
  <c r="CK2" i="280"/>
  <c r="CJ38" i="273"/>
  <c r="CK39" i="273" s="1"/>
  <c r="CK41" i="273" s="1"/>
  <c r="CK52" i="273" s="1"/>
  <c r="CJ118" i="273"/>
  <c r="CK120" i="273" s="1"/>
  <c r="CK12" i="281" s="1"/>
  <c r="CG3" i="280"/>
  <c r="CG3" i="265"/>
  <c r="CG50" i="273"/>
  <c r="CG3" i="281"/>
  <c r="CG3" i="275"/>
  <c r="CG3" i="273"/>
  <c r="CI3" i="280"/>
  <c r="CI3" i="281"/>
  <c r="CK42" i="273"/>
  <c r="CK37" i="281"/>
  <c r="CK22" i="281"/>
  <c r="CK23" i="281" s="1"/>
  <c r="CK29" i="281" s="1"/>
  <c r="CK13" i="281"/>
  <c r="CK34" i="280"/>
  <c r="CK23" i="280"/>
  <c r="CL75" i="273"/>
  <c r="CL76" i="273" s="1"/>
  <c r="CM37" i="273"/>
  <c r="CM47" i="273"/>
  <c r="CM48" i="273" s="1"/>
  <c r="CM51" i="273" s="1"/>
  <c r="CM56" i="273"/>
  <c r="CM19" i="273"/>
  <c r="CM20" i="273" s="1"/>
  <c r="CN5" i="265"/>
  <c r="CN5" i="273"/>
  <c r="CN13" i="273"/>
  <c r="CN14" i="273" s="1"/>
  <c r="CN5" i="275"/>
  <c r="CO10" i="273"/>
  <c r="CK57" i="273"/>
  <c r="CK79" i="273"/>
  <c r="CL80" i="273" s="1"/>
  <c r="CL58" i="273" s="1"/>
  <c r="CK15" i="275"/>
  <c r="CK20" i="275" s="1"/>
  <c r="CL17" i="275" s="1"/>
  <c r="CI3" i="265"/>
  <c r="CI50" i="273"/>
  <c r="CI3" i="273"/>
  <c r="CI3" i="275"/>
  <c r="CJ112" i="273"/>
  <c r="CK109" i="273"/>
  <c r="AG27" i="280" l="1"/>
  <c r="AG28" i="280" s="1"/>
  <c r="AH25" i="280" s="1"/>
  <c r="AG52" i="265"/>
  <c r="AG53" i="265" s="1"/>
  <c r="AG24" i="265"/>
  <c r="AG25" i="265" s="1"/>
  <c r="AG74" i="265"/>
  <c r="AG75" i="265" s="1"/>
  <c r="AG81" i="265" s="1"/>
  <c r="AG63" i="265"/>
  <c r="AG65" i="265" s="1"/>
  <c r="AG67" i="265" s="1"/>
  <c r="AG80" i="265" s="1"/>
  <c r="AH36" i="280"/>
  <c r="CL39" i="273"/>
  <c r="CL41" i="273" s="1"/>
  <c r="CL52" i="273" s="1"/>
  <c r="CL2" i="280"/>
  <c r="CL2" i="282"/>
  <c r="CI13" i="280"/>
  <c r="CI16" i="280" s="1"/>
  <c r="CH73" i="265"/>
  <c r="CJ15" i="282"/>
  <c r="CJ18" i="282" s="1"/>
  <c r="CI59" i="265"/>
  <c r="CI60" i="265" s="1"/>
  <c r="CL119" i="281"/>
  <c r="CL11" i="280"/>
  <c r="CL13" i="282"/>
  <c r="CK4" i="265"/>
  <c r="CK4" i="282"/>
  <c r="CK119" i="281"/>
  <c r="CK11" i="280"/>
  <c r="CK13" i="282"/>
  <c r="CI61" i="281"/>
  <c r="CK4" i="275"/>
  <c r="CL90" i="273"/>
  <c r="CL91" i="273" s="1"/>
  <c r="CL100" i="273" s="1"/>
  <c r="CM101" i="273" s="1"/>
  <c r="CM59" i="273" s="1"/>
  <c r="CI9" i="265"/>
  <c r="CI11" i="265" s="1"/>
  <c r="CI14" i="265" s="1"/>
  <c r="CI19" i="265" s="1"/>
  <c r="CI22" i="265" s="1"/>
  <c r="CJ4" i="280"/>
  <c r="CJ4" i="265"/>
  <c r="CJ4" i="273"/>
  <c r="CJ4" i="281"/>
  <c r="CJ4" i="275"/>
  <c r="CL79" i="273"/>
  <c r="CM80" i="273" s="1"/>
  <c r="CM58" i="273" s="1"/>
  <c r="CL2" i="275"/>
  <c r="CL2" i="273"/>
  <c r="CK98" i="281"/>
  <c r="CK10" i="265" s="1"/>
  <c r="CK110" i="281"/>
  <c r="CK122" i="281"/>
  <c r="CK105" i="281"/>
  <c r="CI45" i="281"/>
  <c r="CI47" i="281" s="1"/>
  <c r="CI50" i="281"/>
  <c r="AQ52" i="281"/>
  <c r="AQ53" i="281" s="1"/>
  <c r="AQ30" i="265" s="1"/>
  <c r="AQ113" i="281"/>
  <c r="CH51" i="281"/>
  <c r="CJ107" i="281"/>
  <c r="CJ111" i="281" s="1"/>
  <c r="CI107" i="281"/>
  <c r="CI111" i="281" s="1"/>
  <c r="CL58" i="281"/>
  <c r="CL81" i="281"/>
  <c r="CL15" i="275"/>
  <c r="CL57" i="273"/>
  <c r="CL96" i="273"/>
  <c r="CL97" i="273" s="1"/>
  <c r="CL32" i="273"/>
  <c r="CL33" i="273" s="1"/>
  <c r="CL118" i="273" s="1"/>
  <c r="CK58" i="281"/>
  <c r="CK81" i="281"/>
  <c r="CK46" i="281"/>
  <c r="CK72" i="281"/>
  <c r="CJ60" i="273"/>
  <c r="CJ66" i="273" s="1"/>
  <c r="CJ67" i="273" s="1"/>
  <c r="AQ62" i="281"/>
  <c r="AQ63" i="281" s="1"/>
  <c r="CJ84" i="281"/>
  <c r="CJ71" i="281"/>
  <c r="CJ73" i="281" s="1"/>
  <c r="CJ77" i="281" s="1"/>
  <c r="CG76" i="281"/>
  <c r="CG78" i="281" s="1"/>
  <c r="CG85" i="281" s="1"/>
  <c r="CG86" i="281" s="1"/>
  <c r="CH83" i="281" s="1"/>
  <c r="CM24" i="273"/>
  <c r="CM25" i="273" s="1"/>
  <c r="CM124" i="273"/>
  <c r="CJ9" i="265"/>
  <c r="CJ11" i="265" s="1"/>
  <c r="CJ14" i="265" s="1"/>
  <c r="CJ19" i="265" s="1"/>
  <c r="CJ22" i="265" s="1"/>
  <c r="CJ26" i="280" s="1"/>
  <c r="CJ61" i="281"/>
  <c r="CJ50" i="281"/>
  <c r="CJ45" i="281"/>
  <c r="CJ47" i="281" s="1"/>
  <c r="CH3" i="281"/>
  <c r="CH3" i="273"/>
  <c r="CH50" i="273"/>
  <c r="CH3" i="280"/>
  <c r="CH3" i="265"/>
  <c r="CH3" i="275"/>
  <c r="CK4" i="273"/>
  <c r="CL38" i="273"/>
  <c r="CM39" i="273" s="1"/>
  <c r="CM41" i="273" s="1"/>
  <c r="CM42" i="273" s="1"/>
  <c r="CM4" i="282" s="1"/>
  <c r="CO5" i="281"/>
  <c r="CO5" i="280"/>
  <c r="CK14" i="281"/>
  <c r="CK28" i="281" s="1"/>
  <c r="CK30" i="281" s="1"/>
  <c r="CK36" i="281" s="1"/>
  <c r="CK38" i="281" s="1"/>
  <c r="CH26" i="280"/>
  <c r="CL2" i="281"/>
  <c r="CL125" i="273"/>
  <c r="CL126" i="273" s="1"/>
  <c r="CL106" i="281" s="1"/>
  <c r="CL2" i="265"/>
  <c r="CL42" i="273"/>
  <c r="CJ3" i="280"/>
  <c r="CL37" i="281"/>
  <c r="CL13" i="281"/>
  <c r="CK4" i="280"/>
  <c r="CK4" i="281"/>
  <c r="CL23" i="280"/>
  <c r="CL34" i="280"/>
  <c r="CM2" i="275"/>
  <c r="CL20" i="275"/>
  <c r="CM17" i="275" s="1"/>
  <c r="CO5" i="275"/>
  <c r="CO5" i="265"/>
  <c r="CP10" i="273"/>
  <c r="CO5" i="273"/>
  <c r="CO13" i="273"/>
  <c r="CO14" i="273" s="1"/>
  <c r="CN19" i="273"/>
  <c r="CN20" i="273" s="1"/>
  <c r="CN47" i="273"/>
  <c r="CN48" i="273" s="1"/>
  <c r="CN51" i="273" s="1"/>
  <c r="CN56" i="273"/>
  <c r="CN37" i="273"/>
  <c r="CL119" i="273"/>
  <c r="CL120" i="273" s="1"/>
  <c r="CL12" i="281" s="1"/>
  <c r="CK112" i="273"/>
  <c r="CL4" i="273"/>
  <c r="CJ50" i="273"/>
  <c r="CJ3" i="275"/>
  <c r="AH49" i="280" l="1"/>
  <c r="AH51" i="280" s="1"/>
  <c r="AH55" i="280" s="1"/>
  <c r="AH44" i="280"/>
  <c r="AH46" i="280" s="1"/>
  <c r="AH54" i="280" s="1"/>
  <c r="AG82" i="265"/>
  <c r="AG83" i="265"/>
  <c r="CM90" i="273"/>
  <c r="CM91" i="273" s="1"/>
  <c r="CM100" i="273" s="1"/>
  <c r="CN101" i="273" s="1"/>
  <c r="CN59" i="273" s="1"/>
  <c r="CM2" i="282"/>
  <c r="CK15" i="282"/>
  <c r="CK18" i="282" s="1"/>
  <c r="CJ59" i="265"/>
  <c r="CJ60" i="265" s="1"/>
  <c r="CJ13" i="280"/>
  <c r="CJ16" i="280" s="1"/>
  <c r="CI73" i="265"/>
  <c r="CL4" i="265"/>
  <c r="CL4" i="282"/>
  <c r="CJ3" i="281"/>
  <c r="CJ3" i="282"/>
  <c r="CL4" i="275"/>
  <c r="CI26" i="280"/>
  <c r="AQ114" i="281"/>
  <c r="AQ31" i="265" s="1"/>
  <c r="AQ33" i="265" s="1"/>
  <c r="AQ37" i="265" s="1"/>
  <c r="AQ42" i="265" s="1"/>
  <c r="AQ47" i="265" s="1"/>
  <c r="AQ50" i="265" s="1"/>
  <c r="AQ123" i="281"/>
  <c r="AQ124" i="281" s="1"/>
  <c r="CK107" i="281"/>
  <c r="CK111" i="281" s="1"/>
  <c r="CJ51" i="281"/>
  <c r="CI51" i="281"/>
  <c r="CM2" i="280"/>
  <c r="CL113" i="273"/>
  <c r="CL114" i="273" s="1"/>
  <c r="CL21" i="281" s="1"/>
  <c r="CL96" i="281"/>
  <c r="CL97" i="281" s="1"/>
  <c r="CM75" i="273"/>
  <c r="CM76" i="273" s="1"/>
  <c r="CM32" i="273"/>
  <c r="CM33" i="273" s="1"/>
  <c r="CM58" i="281"/>
  <c r="CL46" i="281"/>
  <c r="CL72" i="281"/>
  <c r="CJ3" i="273"/>
  <c r="CJ3" i="265"/>
  <c r="CL108" i="273"/>
  <c r="CL109" i="273" s="1"/>
  <c r="CM2" i="273"/>
  <c r="CM2" i="265"/>
  <c r="CL22" i="281"/>
  <c r="CL23" i="281" s="1"/>
  <c r="CL29" i="281" s="1"/>
  <c r="CK60" i="273"/>
  <c r="AR60" i="281"/>
  <c r="AQ64" i="265"/>
  <c r="CH76" i="281"/>
  <c r="CH78" i="281" s="1"/>
  <c r="CH85" i="281" s="1"/>
  <c r="CH86" i="281" s="1"/>
  <c r="CI83" i="281" s="1"/>
  <c r="CK71" i="281"/>
  <c r="CK73" i="281" s="1"/>
  <c r="CK77" i="281" s="1"/>
  <c r="CK84" i="281"/>
  <c r="CK9" i="265"/>
  <c r="CK11" i="265" s="1"/>
  <c r="CK14" i="265" s="1"/>
  <c r="CK19" i="265" s="1"/>
  <c r="CK22" i="265" s="1"/>
  <c r="CK26" i="280" s="1"/>
  <c r="CK61" i="281"/>
  <c r="CK50" i="281"/>
  <c r="CK45" i="281"/>
  <c r="CK47" i="281" s="1"/>
  <c r="CP5" i="281"/>
  <c r="CP5" i="280"/>
  <c r="CM79" i="273"/>
  <c r="CN80" i="273" s="1"/>
  <c r="CN58" i="273" s="1"/>
  <c r="CN24" i="273"/>
  <c r="CN25" i="273" s="1"/>
  <c r="CN2" i="282" s="1"/>
  <c r="CN124" i="273"/>
  <c r="CM2" i="281"/>
  <c r="CM125" i="273"/>
  <c r="CM126" i="273" s="1"/>
  <c r="CM106" i="281" s="1"/>
  <c r="CM96" i="273"/>
  <c r="CM97" i="273" s="1"/>
  <c r="CM96" i="281" s="1"/>
  <c r="CM97" i="281" s="1"/>
  <c r="CM52" i="273"/>
  <c r="CL14" i="281"/>
  <c r="CL28" i="281" s="1"/>
  <c r="CM4" i="280"/>
  <c r="CM4" i="281"/>
  <c r="CL4" i="280"/>
  <c r="CL4" i="281"/>
  <c r="CM34" i="280"/>
  <c r="CM23" i="280"/>
  <c r="CN32" i="273"/>
  <c r="CN33" i="273" s="1"/>
  <c r="CN118" i="273" s="1"/>
  <c r="CN96" i="273"/>
  <c r="CN97" i="273" s="1"/>
  <c r="CN96" i="281" s="1"/>
  <c r="CN97" i="281" s="1"/>
  <c r="CN2" i="273"/>
  <c r="CN2" i="265"/>
  <c r="CO37" i="273"/>
  <c r="CO47" i="273"/>
  <c r="CO48" i="273" s="1"/>
  <c r="CO51" i="273" s="1"/>
  <c r="CO19" i="273"/>
  <c r="CO20" i="273" s="1"/>
  <c r="CO56" i="273"/>
  <c r="CP5" i="275"/>
  <c r="CP5" i="265"/>
  <c r="CP13" i="273"/>
  <c r="CP14" i="273" s="1"/>
  <c r="CP5" i="273"/>
  <c r="CQ10" i="273"/>
  <c r="CN38" i="273"/>
  <c r="CM4" i="273"/>
  <c r="CM4" i="265"/>
  <c r="CM4" i="275"/>
  <c r="CL112" i="273"/>
  <c r="CN113" i="273"/>
  <c r="CN119" i="273"/>
  <c r="AH56" i="280" l="1"/>
  <c r="AH57" i="280" s="1"/>
  <c r="CN108" i="273"/>
  <c r="CN2" i="275"/>
  <c r="CN75" i="273"/>
  <c r="CN76" i="273" s="1"/>
  <c r="CN2" i="280"/>
  <c r="CM13" i="282"/>
  <c r="CM11" i="280"/>
  <c r="CK13" i="280"/>
  <c r="CK16" i="280" s="1"/>
  <c r="CJ73" i="265"/>
  <c r="CL15" i="282"/>
  <c r="CL18" i="282" s="1"/>
  <c r="CK59" i="265"/>
  <c r="CK60" i="265" s="1"/>
  <c r="AQ37" i="280"/>
  <c r="CM15" i="275"/>
  <c r="CM20" i="275" s="1"/>
  <c r="CN17" i="275" s="1"/>
  <c r="CM119" i="281"/>
  <c r="AR121" i="281"/>
  <c r="AR112" i="281" s="1"/>
  <c r="AQ69" i="265"/>
  <c r="CN98" i="281"/>
  <c r="CN10" i="265" s="1"/>
  <c r="CN122" i="281"/>
  <c r="CN110" i="281"/>
  <c r="CN105" i="281"/>
  <c r="CM98" i="281"/>
  <c r="CM10" i="265" s="1"/>
  <c r="CM110" i="281"/>
  <c r="CM105" i="281"/>
  <c r="CM122" i="281"/>
  <c r="CL98" i="281"/>
  <c r="CL10" i="265" s="1"/>
  <c r="CL122" i="281"/>
  <c r="CL110" i="281"/>
  <c r="CL105" i="281"/>
  <c r="CK51" i="281"/>
  <c r="AR52" i="281"/>
  <c r="AR53" i="281" s="1"/>
  <c r="AR113" i="281"/>
  <c r="CM57" i="273"/>
  <c r="CL30" i="281"/>
  <c r="CL36" i="281" s="1"/>
  <c r="CL38" i="281" s="1"/>
  <c r="CL84" i="281" s="1"/>
  <c r="CM81" i="281"/>
  <c r="CM118" i="273"/>
  <c r="CM38" i="273"/>
  <c r="CN39" i="273" s="1"/>
  <c r="CN41" i="273" s="1"/>
  <c r="CN58" i="281"/>
  <c r="CN81" i="281"/>
  <c r="CM46" i="281"/>
  <c r="CM72" i="281"/>
  <c r="CK66" i="273"/>
  <c r="CK67" i="273" s="1"/>
  <c r="CK3" i="282" s="1"/>
  <c r="CL60" i="273"/>
  <c r="AR62" i="281"/>
  <c r="AR63" i="281" s="1"/>
  <c r="AR30" i="265"/>
  <c r="CI76" i="281"/>
  <c r="CI78" i="281" s="1"/>
  <c r="CI85" i="281" s="1"/>
  <c r="CI86" i="281" s="1"/>
  <c r="CJ83" i="281" s="1"/>
  <c r="CQ5" i="281"/>
  <c r="CQ5" i="280"/>
  <c r="CO24" i="273"/>
  <c r="CO25" i="273" s="1"/>
  <c r="CO124" i="273"/>
  <c r="CM22" i="281"/>
  <c r="CM113" i="273"/>
  <c r="CM114" i="273" s="1"/>
  <c r="CM21" i="281" s="1"/>
  <c r="CM108" i="273"/>
  <c r="CM109" i="273" s="1"/>
  <c r="CN109" i="273" s="1"/>
  <c r="CM37" i="281"/>
  <c r="CM13" i="281"/>
  <c r="CM119" i="273"/>
  <c r="CM120" i="273" s="1"/>
  <c r="CM12" i="281" s="1"/>
  <c r="CN2" i="281"/>
  <c r="CN125" i="273"/>
  <c r="CN126" i="273" s="1"/>
  <c r="CN106" i="281" s="1"/>
  <c r="CN90" i="273"/>
  <c r="CN91" i="273" s="1"/>
  <c r="CN100" i="273" s="1"/>
  <c r="CO101" i="273" s="1"/>
  <c r="CO59" i="273" s="1"/>
  <c r="CN37" i="281"/>
  <c r="CN22" i="281"/>
  <c r="CN13" i="281"/>
  <c r="CN34" i="280"/>
  <c r="CN23" i="280"/>
  <c r="CO75" i="273"/>
  <c r="CO76" i="273" s="1"/>
  <c r="CO39" i="273"/>
  <c r="CO41" i="273" s="1"/>
  <c r="CO52" i="273" s="1"/>
  <c r="CQ5" i="265"/>
  <c r="CQ5" i="273"/>
  <c r="CR10" i="273"/>
  <c r="CQ5" i="275"/>
  <c r="CQ13" i="273"/>
  <c r="CQ14" i="273" s="1"/>
  <c r="CP37" i="273"/>
  <c r="CP56" i="273"/>
  <c r="CP19" i="273"/>
  <c r="CP20" i="273" s="1"/>
  <c r="CP47" i="273"/>
  <c r="CP48" i="273" s="1"/>
  <c r="CP51" i="273" s="1"/>
  <c r="CO96" i="273"/>
  <c r="CO97" i="273" s="1"/>
  <c r="CO96" i="281" s="1"/>
  <c r="CO97" i="281" s="1"/>
  <c r="CN57" i="273"/>
  <c r="CN79" i="273"/>
  <c r="CO80" i="273" s="1"/>
  <c r="CO58" i="273" s="1"/>
  <c r="CN15" i="275"/>
  <c r="AH52" i="265" l="1"/>
  <c r="AH53" i="265" s="1"/>
  <c r="AH24" i="265"/>
  <c r="AH25" i="265" s="1"/>
  <c r="AH38" i="280"/>
  <c r="AH39" i="280" s="1"/>
  <c r="AH27" i="280"/>
  <c r="AH28" i="280" s="1"/>
  <c r="CO11" i="280"/>
  <c r="CO13" i="282"/>
  <c r="CO32" i="273"/>
  <c r="CO33" i="273" s="1"/>
  <c r="CO38" i="273" s="1"/>
  <c r="CO2" i="282"/>
  <c r="CM15" i="282"/>
  <c r="CM18" i="282" s="1"/>
  <c r="CL59" i="265"/>
  <c r="CL60" i="265" s="1"/>
  <c r="CL13" i="280"/>
  <c r="CL16" i="280" s="1"/>
  <c r="CK73" i="265"/>
  <c r="CN119" i="281"/>
  <c r="CN11" i="280"/>
  <c r="CN13" i="282"/>
  <c r="CN20" i="275"/>
  <c r="CO17" i="275" s="1"/>
  <c r="CM112" i="273"/>
  <c r="CL61" i="281"/>
  <c r="CL45" i="281"/>
  <c r="CL47" i="281" s="1"/>
  <c r="CL51" i="281" s="1"/>
  <c r="CL71" i="281"/>
  <c r="CL73" i="281" s="1"/>
  <c r="CL77" i="281" s="1"/>
  <c r="CO79" i="273"/>
  <c r="CP80" i="273" s="1"/>
  <c r="CP58" i="273" s="1"/>
  <c r="CO119" i="281"/>
  <c r="CO98" i="281"/>
  <c r="CO10" i="265" s="1"/>
  <c r="CO110" i="281"/>
  <c r="CO122" i="281"/>
  <c r="CO105" i="281"/>
  <c r="CL50" i="281"/>
  <c r="CL9" i="265"/>
  <c r="CL11" i="265" s="1"/>
  <c r="CL14" i="265" s="1"/>
  <c r="CL19" i="265" s="1"/>
  <c r="CL22" i="265" s="1"/>
  <c r="AR114" i="281"/>
  <c r="AR31" i="265" s="1"/>
  <c r="AR33" i="265" s="1"/>
  <c r="AR37" i="265" s="1"/>
  <c r="AR42" i="265" s="1"/>
  <c r="AR47" i="265" s="1"/>
  <c r="AR50" i="265" s="1"/>
  <c r="AR123" i="281"/>
  <c r="AR124" i="281" s="1"/>
  <c r="CL107" i="281"/>
  <c r="CL111" i="281" s="1"/>
  <c r="CO42" i="273"/>
  <c r="CO4" i="282" s="1"/>
  <c r="CO90" i="273"/>
  <c r="CO91" i="273" s="1"/>
  <c r="CO100" i="273" s="1"/>
  <c r="CP101" i="273" s="1"/>
  <c r="CP59" i="273" s="1"/>
  <c r="CN42" i="273"/>
  <c r="CN4" i="282" s="1"/>
  <c r="CN52" i="273"/>
  <c r="CN46" i="281"/>
  <c r="CN72" i="281"/>
  <c r="CN120" i="273"/>
  <c r="CN12" i="281" s="1"/>
  <c r="CL66" i="273"/>
  <c r="CL67" i="273" s="1"/>
  <c r="CL3" i="282" s="1"/>
  <c r="CM60" i="273"/>
  <c r="CM66" i="273" s="1"/>
  <c r="CM67" i="273" s="1"/>
  <c r="CM3" i="282" s="1"/>
  <c r="CO58" i="281"/>
  <c r="CO81" i="281"/>
  <c r="CK3" i="280"/>
  <c r="CK50" i="273"/>
  <c r="CK3" i="273"/>
  <c r="CK3" i="281"/>
  <c r="CK3" i="265"/>
  <c r="CK3" i="275"/>
  <c r="CL26" i="280"/>
  <c r="AS60" i="281"/>
  <c r="AR64" i="265"/>
  <c r="CJ76" i="281"/>
  <c r="CJ78" i="281" s="1"/>
  <c r="CJ85" i="281" s="1"/>
  <c r="CJ86" i="281" s="1"/>
  <c r="CK83" i="281" s="1"/>
  <c r="CM23" i="281"/>
  <c r="CM29" i="281" s="1"/>
  <c r="CP24" i="273"/>
  <c r="CP25" i="273" s="1"/>
  <c r="CP124" i="273"/>
  <c r="CO2" i="281"/>
  <c r="CO125" i="273"/>
  <c r="CO126" i="273" s="1"/>
  <c r="CO106" i="281" s="1"/>
  <c r="CO2" i="265"/>
  <c r="CO15" i="275"/>
  <c r="CO57" i="273"/>
  <c r="CO118" i="273"/>
  <c r="CO2" i="273"/>
  <c r="CR5" i="281"/>
  <c r="CR5" i="280"/>
  <c r="CO2" i="275"/>
  <c r="CO2" i="280"/>
  <c r="CN14" i="281"/>
  <c r="CN28" i="281" s="1"/>
  <c r="CM14" i="281"/>
  <c r="CM28" i="281" s="1"/>
  <c r="CN114" i="273"/>
  <c r="CN21" i="281" s="1"/>
  <c r="CN23" i="281" s="1"/>
  <c r="CN29" i="281" s="1"/>
  <c r="CO119" i="273"/>
  <c r="CO120" i="273" s="1"/>
  <c r="CO12" i="281" s="1"/>
  <c r="CO37" i="281"/>
  <c r="CO22" i="281"/>
  <c r="CO13" i="281"/>
  <c r="CO4" i="280"/>
  <c r="CO4" i="281"/>
  <c r="CP2" i="280"/>
  <c r="CO113" i="273"/>
  <c r="CM3" i="280"/>
  <c r="CM3" i="281"/>
  <c r="CP32" i="273"/>
  <c r="CP33" i="273" s="1"/>
  <c r="CP38" i="273" s="1"/>
  <c r="CO108" i="273"/>
  <c r="CO109" i="273" s="1"/>
  <c r="CP39" i="273"/>
  <c r="CP41" i="273" s="1"/>
  <c r="CP42" i="273" s="1"/>
  <c r="CP4" i="282" s="1"/>
  <c r="CP75" i="273"/>
  <c r="CP76" i="273" s="1"/>
  <c r="CO34" i="280"/>
  <c r="CO23" i="280"/>
  <c r="CQ37" i="273"/>
  <c r="CQ47" i="273"/>
  <c r="CQ48" i="273" s="1"/>
  <c r="CQ51" i="273" s="1"/>
  <c r="CQ19" i="273"/>
  <c r="CQ20" i="273" s="1"/>
  <c r="CQ56" i="273"/>
  <c r="CR5" i="265"/>
  <c r="CR5" i="273"/>
  <c r="CR13" i="273"/>
  <c r="CR14" i="273" s="1"/>
  <c r="CR5" i="275"/>
  <c r="CS10" i="273"/>
  <c r="CP79" i="273"/>
  <c r="CQ80" i="273" s="1"/>
  <c r="CQ58" i="273" s="1"/>
  <c r="CN112" i="273"/>
  <c r="CO4" i="275"/>
  <c r="CO4" i="273"/>
  <c r="CO4" i="265"/>
  <c r="CM3" i="265"/>
  <c r="CM3" i="273"/>
  <c r="CM50" i="273"/>
  <c r="CM3" i="275"/>
  <c r="CP118" i="273"/>
  <c r="AH63" i="265" l="1"/>
  <c r="AH65" i="265" s="1"/>
  <c r="AH67" i="265" s="1"/>
  <c r="AH80" i="265" s="1"/>
  <c r="AI36" i="280"/>
  <c r="AI25" i="280"/>
  <c r="AH74" i="265"/>
  <c r="AH75" i="265" s="1"/>
  <c r="AH81" i="265" s="1"/>
  <c r="CP119" i="281"/>
  <c r="CP11" i="280"/>
  <c r="CP13" i="282"/>
  <c r="CP2" i="281"/>
  <c r="CP2" i="282"/>
  <c r="CM13" i="280"/>
  <c r="CM16" i="280" s="1"/>
  <c r="CL73" i="265"/>
  <c r="CN15" i="282"/>
  <c r="CN18" i="282" s="1"/>
  <c r="CM59" i="265"/>
  <c r="CM60" i="265" s="1"/>
  <c r="AR37" i="280"/>
  <c r="CP96" i="273"/>
  <c r="CP97" i="273" s="1"/>
  <c r="CP119" i="273" s="1"/>
  <c r="CP120" i="273" s="1"/>
  <c r="CP12" i="281" s="1"/>
  <c r="CO20" i="275"/>
  <c r="CP17" i="275" s="1"/>
  <c r="AS121" i="281"/>
  <c r="AS112" i="281" s="1"/>
  <c r="AR69" i="265"/>
  <c r="AS52" i="281"/>
  <c r="AS53" i="281" s="1"/>
  <c r="AS30" i="265" s="1"/>
  <c r="AS113" i="281"/>
  <c r="CP52" i="273"/>
  <c r="CP113" i="273"/>
  <c r="CN60" i="273"/>
  <c r="CN4" i="280"/>
  <c r="CN4" i="265"/>
  <c r="CN4" i="275"/>
  <c r="CN4" i="281"/>
  <c r="CN4" i="273"/>
  <c r="CP58" i="281"/>
  <c r="CP81" i="281"/>
  <c r="CL3" i="281"/>
  <c r="CL3" i="273"/>
  <c r="CL3" i="265"/>
  <c r="CL3" i="280"/>
  <c r="CL3" i="275"/>
  <c r="CL50" i="273"/>
  <c r="CP90" i="273"/>
  <c r="CP91" i="273" s="1"/>
  <c r="CP100" i="273" s="1"/>
  <c r="CQ101" i="273" s="1"/>
  <c r="CQ59" i="273" s="1"/>
  <c r="CP2" i="273"/>
  <c r="CP2" i="275"/>
  <c r="CO46" i="281"/>
  <c r="CO72" i="281"/>
  <c r="AS62" i="281"/>
  <c r="AS63" i="281" s="1"/>
  <c r="CK76" i="281"/>
  <c r="CK78" i="281" s="1"/>
  <c r="CK85" i="281" s="1"/>
  <c r="CK86" i="281" s="1"/>
  <c r="CL83" i="281" s="1"/>
  <c r="CO14" i="281"/>
  <c r="CO28" i="281" s="1"/>
  <c r="CN30" i="281"/>
  <c r="CN36" i="281" s="1"/>
  <c r="CN38" i="281" s="1"/>
  <c r="CM30" i="281"/>
  <c r="CM36" i="281" s="1"/>
  <c r="CM38" i="281" s="1"/>
  <c r="CM61" i="281" s="1"/>
  <c r="CN9" i="265"/>
  <c r="CN11" i="265" s="1"/>
  <c r="CN14" i="265" s="1"/>
  <c r="CN19" i="265" s="1"/>
  <c r="CN22" i="265" s="1"/>
  <c r="CS5" i="281"/>
  <c r="CS5" i="280"/>
  <c r="CQ24" i="273"/>
  <c r="CQ25" i="273" s="1"/>
  <c r="CQ124" i="273"/>
  <c r="CP108" i="273"/>
  <c r="CP15" i="275"/>
  <c r="CP20" i="275" s="1"/>
  <c r="CQ17" i="275" s="1"/>
  <c r="CP57" i="273"/>
  <c r="CO114" i="273"/>
  <c r="CO21" i="281" s="1"/>
  <c r="CO23" i="281" s="1"/>
  <c r="CO29" i="281" s="1"/>
  <c r="CM9" i="265"/>
  <c r="CM11" i="265" s="1"/>
  <c r="CM14" i="265" s="1"/>
  <c r="CM19" i="265" s="1"/>
  <c r="CM22" i="265" s="1"/>
  <c r="CP125" i="273"/>
  <c r="CP126" i="273" s="1"/>
  <c r="CP106" i="281" s="1"/>
  <c r="CP2" i="265"/>
  <c r="CP4" i="280"/>
  <c r="CP4" i="281"/>
  <c r="CP37" i="281"/>
  <c r="CP22" i="281"/>
  <c r="CP13" i="281"/>
  <c r="CP14" i="281" s="1"/>
  <c r="CP28" i="281" s="1"/>
  <c r="CQ2" i="280"/>
  <c r="CP23" i="280"/>
  <c r="CP34" i="280"/>
  <c r="CQ39" i="273"/>
  <c r="CQ41" i="273" s="1"/>
  <c r="CQ42" i="273" s="1"/>
  <c r="CQ4" i="282" s="1"/>
  <c r="CQ2" i="265"/>
  <c r="CS5" i="265"/>
  <c r="CS5" i="273"/>
  <c r="CT10" i="273"/>
  <c r="CS13" i="273"/>
  <c r="CS14" i="273" s="1"/>
  <c r="CS5" i="275"/>
  <c r="CR56" i="273"/>
  <c r="CR47" i="273"/>
  <c r="CR48" i="273" s="1"/>
  <c r="CR51" i="273" s="1"/>
  <c r="CR37" i="273"/>
  <c r="CR19" i="273"/>
  <c r="CR20" i="273" s="1"/>
  <c r="CP4" i="273"/>
  <c r="CP4" i="265"/>
  <c r="CP4" i="275"/>
  <c r="CO112" i="273"/>
  <c r="CP109" i="273"/>
  <c r="AI49" i="280" l="1"/>
  <c r="AI51" i="280" s="1"/>
  <c r="AI55" i="280" s="1"/>
  <c r="AI44" i="280"/>
  <c r="AI46" i="280" s="1"/>
  <c r="AI54" i="280" s="1"/>
  <c r="AH83" i="265"/>
  <c r="AH82" i="265"/>
  <c r="CQ75" i="273"/>
  <c r="CQ76" i="273" s="1"/>
  <c r="CQ2" i="282"/>
  <c r="CO15" i="282"/>
  <c r="CO18" i="282" s="1"/>
  <c r="CN59" i="265"/>
  <c r="CN60" i="265" s="1"/>
  <c r="CN13" i="280"/>
  <c r="CN16" i="280" s="1"/>
  <c r="CM73" i="265"/>
  <c r="CQ2" i="275"/>
  <c r="CQ32" i="273"/>
  <c r="CQ33" i="273" s="1"/>
  <c r="CQ118" i="273" s="1"/>
  <c r="CO30" i="281"/>
  <c r="CO36" i="281" s="1"/>
  <c r="CO38" i="281" s="1"/>
  <c r="CO71" i="281" s="1"/>
  <c r="CO73" i="281" s="1"/>
  <c r="CO77" i="281" s="1"/>
  <c r="CP96" i="281"/>
  <c r="CP97" i="281" s="1"/>
  <c r="CP98" i="281" s="1"/>
  <c r="CP10" i="265" s="1"/>
  <c r="CQ81" i="281"/>
  <c r="CQ119" i="281"/>
  <c r="AS114" i="281"/>
  <c r="AS31" i="265" s="1"/>
  <c r="AS33" i="265" s="1"/>
  <c r="AS37" i="265" s="1"/>
  <c r="AS42" i="265" s="1"/>
  <c r="AS47" i="265" s="1"/>
  <c r="AS50" i="265" s="1"/>
  <c r="AS123" i="281"/>
  <c r="AS124" i="281" s="1"/>
  <c r="CP122" i="281"/>
  <c r="CP105" i="281"/>
  <c r="CO107" i="281"/>
  <c r="CO111" i="281" s="1"/>
  <c r="CN61" i="281"/>
  <c r="CN107" i="281"/>
  <c r="CN111" i="281" s="1"/>
  <c r="CM107" i="281"/>
  <c r="CM111" i="281" s="1"/>
  <c r="CQ79" i="273"/>
  <c r="CR80" i="273" s="1"/>
  <c r="CR58" i="273" s="1"/>
  <c r="CQ34" i="280"/>
  <c r="CO60" i="273"/>
  <c r="CN66" i="273"/>
  <c r="CN67" i="273" s="1"/>
  <c r="CN3" i="282" s="1"/>
  <c r="CQ38" i="273"/>
  <c r="CN26" i="280"/>
  <c r="CP46" i="281"/>
  <c r="CP72" i="281"/>
  <c r="CN50" i="281"/>
  <c r="AT60" i="281"/>
  <c r="AS64" i="265"/>
  <c r="CN45" i="281"/>
  <c r="CN47" i="281" s="1"/>
  <c r="CL76" i="281"/>
  <c r="CL78" i="281" s="1"/>
  <c r="CL85" i="281" s="1"/>
  <c r="CL86" i="281" s="1"/>
  <c r="CM83" i="281" s="1"/>
  <c r="CM84" i="281"/>
  <c r="CM71" i="281"/>
  <c r="CM73" i="281" s="1"/>
  <c r="CM77" i="281" s="1"/>
  <c r="CM45" i="281"/>
  <c r="CM47" i="281" s="1"/>
  <c r="CM50" i="281"/>
  <c r="CN84" i="281"/>
  <c r="CN71" i="281"/>
  <c r="CN73" i="281" s="1"/>
  <c r="CN77" i="281" s="1"/>
  <c r="CO61" i="281"/>
  <c r="CQ23" i="280"/>
  <c r="CQ58" i="281"/>
  <c r="CQ2" i="281"/>
  <c r="CQ125" i="273"/>
  <c r="CQ126" i="273" s="1"/>
  <c r="CQ106" i="281" s="1"/>
  <c r="CQ15" i="275"/>
  <c r="CQ20" i="275" s="1"/>
  <c r="CR17" i="275" s="1"/>
  <c r="CQ57" i="273"/>
  <c r="CQ2" i="273"/>
  <c r="CR24" i="273"/>
  <c r="CR25" i="273" s="1"/>
  <c r="CR32" i="273" s="1"/>
  <c r="CR33" i="273" s="1"/>
  <c r="CR124" i="273"/>
  <c r="CT5" i="281"/>
  <c r="CT5" i="280"/>
  <c r="CQ96" i="273"/>
  <c r="CQ97" i="273" s="1"/>
  <c r="CQ96" i="281" s="1"/>
  <c r="CQ97" i="281" s="1"/>
  <c r="CQ90" i="273"/>
  <c r="CQ91" i="273" s="1"/>
  <c r="CQ100" i="273" s="1"/>
  <c r="CR101" i="273" s="1"/>
  <c r="CR59" i="273" s="1"/>
  <c r="CM26" i="280"/>
  <c r="CP114" i="273"/>
  <c r="CP21" i="281" s="1"/>
  <c r="CP23" i="281" s="1"/>
  <c r="CP29" i="281" s="1"/>
  <c r="CP30" i="281" s="1"/>
  <c r="CP36" i="281" s="1"/>
  <c r="CP38" i="281" s="1"/>
  <c r="CQ52" i="273"/>
  <c r="CQ37" i="281"/>
  <c r="CQ4" i="280"/>
  <c r="CQ4" i="281"/>
  <c r="CR2" i="280"/>
  <c r="CR39" i="273"/>
  <c r="CR41" i="273" s="1"/>
  <c r="CR52" i="273" s="1"/>
  <c r="CT5" i="265"/>
  <c r="CT5" i="273"/>
  <c r="CU10" i="273"/>
  <c r="CT5" i="275"/>
  <c r="CT13" i="273"/>
  <c r="CT14" i="273" s="1"/>
  <c r="CS37" i="273"/>
  <c r="CS47" i="273"/>
  <c r="CS48" i="273" s="1"/>
  <c r="CS51" i="273" s="1"/>
  <c r="CS19" i="273"/>
  <c r="CS20" i="273" s="1"/>
  <c r="CS56" i="273"/>
  <c r="CR42" i="273"/>
  <c r="CR4" i="282" s="1"/>
  <c r="CP112" i="273"/>
  <c r="CQ4" i="275"/>
  <c r="CQ4" i="265"/>
  <c r="CQ4" i="273"/>
  <c r="AI56" i="280" l="1"/>
  <c r="AI57" i="280" s="1"/>
  <c r="CR118" i="273"/>
  <c r="CR38" i="273"/>
  <c r="CR90" i="273"/>
  <c r="CR91" i="273" s="1"/>
  <c r="CR100" i="273" s="1"/>
  <c r="CS101" i="273" s="1"/>
  <c r="CS59" i="273" s="1"/>
  <c r="CR2" i="273"/>
  <c r="CQ13" i="281"/>
  <c r="CP110" i="281"/>
  <c r="CR75" i="273"/>
  <c r="CR76" i="273" s="1"/>
  <c r="CR57" i="273" s="1"/>
  <c r="CR2" i="282"/>
  <c r="CO13" i="280"/>
  <c r="CO16" i="280" s="1"/>
  <c r="CN73" i="265"/>
  <c r="CP15" i="282"/>
  <c r="CP18" i="282" s="1"/>
  <c r="CO59" i="265"/>
  <c r="CO60" i="265" s="1"/>
  <c r="CQ13" i="282"/>
  <c r="CQ11" i="280"/>
  <c r="CO45" i="281"/>
  <c r="CO47" i="281" s="1"/>
  <c r="CO84" i="281"/>
  <c r="CR119" i="281"/>
  <c r="CR96" i="273"/>
  <c r="CR97" i="273" s="1"/>
  <c r="CR113" i="273" s="1"/>
  <c r="CR2" i="265"/>
  <c r="CR2" i="275"/>
  <c r="CQ22" i="281"/>
  <c r="CQ119" i="273"/>
  <c r="CQ120" i="273" s="1"/>
  <c r="CQ12" i="281" s="1"/>
  <c r="CO50" i="281"/>
  <c r="CO9" i="265"/>
  <c r="CO11" i="265" s="1"/>
  <c r="CO14" i="265" s="1"/>
  <c r="CO19" i="265" s="1"/>
  <c r="CO22" i="265" s="1"/>
  <c r="AS37" i="280"/>
  <c r="AT121" i="281"/>
  <c r="AT112" i="281" s="1"/>
  <c r="AT113" i="281" s="1"/>
  <c r="AS69" i="265"/>
  <c r="CQ98" i="281"/>
  <c r="CQ10" i="265" s="1"/>
  <c r="CQ110" i="281"/>
  <c r="CQ105" i="281"/>
  <c r="CQ122" i="281"/>
  <c r="CP107" i="281"/>
  <c r="CP111" i="281" s="1"/>
  <c r="CO51" i="281"/>
  <c r="CM51" i="281"/>
  <c r="CN51" i="281"/>
  <c r="AT52" i="281"/>
  <c r="AT53" i="281" s="1"/>
  <c r="AT30" i="265" s="1"/>
  <c r="CR96" i="281"/>
  <c r="CR97" i="281" s="1"/>
  <c r="CN3" i="281"/>
  <c r="CN3" i="265"/>
  <c r="CN3" i="273"/>
  <c r="CN3" i="280"/>
  <c r="CN3" i="275"/>
  <c r="CN50" i="273"/>
  <c r="CP60" i="273"/>
  <c r="CO66" i="273"/>
  <c r="CO67" i="273" s="1"/>
  <c r="CO3" i="282" s="1"/>
  <c r="CR58" i="281"/>
  <c r="CR81" i="281"/>
  <c r="CR15" i="275"/>
  <c r="CR20" i="275" s="1"/>
  <c r="CS17" i="275" s="1"/>
  <c r="CQ46" i="281"/>
  <c r="CQ72" i="281"/>
  <c r="AT62" i="281"/>
  <c r="AT63" i="281" s="1"/>
  <c r="CM76" i="281"/>
  <c r="CM78" i="281" s="1"/>
  <c r="CM85" i="281" s="1"/>
  <c r="CM86" i="281" s="1"/>
  <c r="CN83" i="281" s="1"/>
  <c r="CP84" i="281"/>
  <c r="CP71" i="281"/>
  <c r="CP73" i="281" s="1"/>
  <c r="CP77" i="281" s="1"/>
  <c r="CP9" i="265"/>
  <c r="CP11" i="265" s="1"/>
  <c r="CP14" i="265" s="1"/>
  <c r="CP19" i="265" s="1"/>
  <c r="CP22" i="265" s="1"/>
  <c r="CP61" i="281"/>
  <c r="CP50" i="281"/>
  <c r="CP45" i="281"/>
  <c r="CP47" i="281" s="1"/>
  <c r="CS24" i="273"/>
  <c r="CS25" i="273" s="1"/>
  <c r="CS124" i="273"/>
  <c r="CR79" i="273"/>
  <c r="CS80" i="273" s="1"/>
  <c r="CS58" i="273" s="1"/>
  <c r="CU5" i="281"/>
  <c r="CU5" i="280"/>
  <c r="CQ108" i="273"/>
  <c r="CQ109" i="273" s="1"/>
  <c r="CQ112" i="273" s="1"/>
  <c r="CQ113" i="273"/>
  <c r="CQ114" i="273" s="1"/>
  <c r="CQ21" i="281" s="1"/>
  <c r="CR2" i="281"/>
  <c r="CR125" i="273"/>
  <c r="CR126" i="273" s="1"/>
  <c r="CR106" i="281" s="1"/>
  <c r="CQ14" i="281"/>
  <c r="CQ28" i="281" s="1"/>
  <c r="CP26" i="280"/>
  <c r="CR4" i="280"/>
  <c r="CR4" i="281"/>
  <c r="CR119" i="273"/>
  <c r="CR120" i="273" s="1"/>
  <c r="CR12" i="281" s="1"/>
  <c r="CR22" i="281"/>
  <c r="CR34" i="280"/>
  <c r="CR23" i="280"/>
  <c r="CS39" i="273"/>
  <c r="CS41" i="273" s="1"/>
  <c r="CS52" i="273" s="1"/>
  <c r="CR108" i="273"/>
  <c r="CS90" i="273"/>
  <c r="CS91" i="273" s="1"/>
  <c r="CS100" i="273" s="1"/>
  <c r="CT101" i="273" s="1"/>
  <c r="CT59" i="273" s="1"/>
  <c r="CT37" i="273"/>
  <c r="CT47" i="273"/>
  <c r="CT48" i="273" s="1"/>
  <c r="CT51" i="273" s="1"/>
  <c r="CT19" i="273"/>
  <c r="CT20" i="273" s="1"/>
  <c r="CT56" i="273"/>
  <c r="CU5" i="265"/>
  <c r="CU5" i="273"/>
  <c r="CV10" i="273"/>
  <c r="CU5" i="275"/>
  <c r="CU13" i="273"/>
  <c r="CU14" i="273" s="1"/>
  <c r="CS2" i="275"/>
  <c r="CR4" i="275"/>
  <c r="CR4" i="265"/>
  <c r="CR4" i="273"/>
  <c r="AI52" i="265" l="1"/>
  <c r="AI53" i="265" s="1"/>
  <c r="AI24" i="265"/>
  <c r="AI25" i="265" s="1"/>
  <c r="AI38" i="280"/>
  <c r="AI39" i="280" s="1"/>
  <c r="AI27" i="280"/>
  <c r="AI28" i="280" s="1"/>
  <c r="CS125" i="273"/>
  <c r="CS2" i="282"/>
  <c r="CS32" i="273"/>
  <c r="CS33" i="273" s="1"/>
  <c r="CQ15" i="282"/>
  <c r="CQ18" i="282" s="1"/>
  <c r="CP59" i="265"/>
  <c r="CP60" i="265" s="1"/>
  <c r="CP13" i="280"/>
  <c r="CP16" i="280" s="1"/>
  <c r="CO73" i="265"/>
  <c r="CR11" i="280"/>
  <c r="CR13" i="282"/>
  <c r="CQ23" i="281"/>
  <c r="CQ29" i="281" s="1"/>
  <c r="CR13" i="281"/>
  <c r="CR37" i="281"/>
  <c r="CO26" i="280"/>
  <c r="CS75" i="273"/>
  <c r="CS76" i="273" s="1"/>
  <c r="CS2" i="281"/>
  <c r="CR98" i="281"/>
  <c r="CR10" i="265" s="1"/>
  <c r="CR122" i="281"/>
  <c r="CR110" i="281"/>
  <c r="CR105" i="281"/>
  <c r="AT114" i="281"/>
  <c r="AT31" i="265" s="1"/>
  <c r="AT33" i="265" s="1"/>
  <c r="AT37" i="265" s="1"/>
  <c r="AT42" i="265" s="1"/>
  <c r="AT47" i="265" s="1"/>
  <c r="AT50" i="265" s="1"/>
  <c r="AT123" i="281"/>
  <c r="AT124" i="281" s="1"/>
  <c r="CP51" i="281"/>
  <c r="CS42" i="273"/>
  <c r="CS4" i="282" s="1"/>
  <c r="CO3" i="281"/>
  <c r="CO3" i="280"/>
  <c r="CO3" i="265"/>
  <c r="CO3" i="273"/>
  <c r="CO50" i="273"/>
  <c r="CO3" i="275"/>
  <c r="CP66" i="273"/>
  <c r="CP67" i="273" s="1"/>
  <c r="CP3" i="282" s="1"/>
  <c r="CQ60" i="273"/>
  <c r="CS58" i="281"/>
  <c r="CR109" i="273"/>
  <c r="CR112" i="273" s="1"/>
  <c r="CR46" i="281"/>
  <c r="CR72" i="281"/>
  <c r="CS126" i="273"/>
  <c r="CS106" i="281" s="1"/>
  <c r="AU60" i="281"/>
  <c r="AT64" i="265"/>
  <c r="CN76" i="281"/>
  <c r="CN78" i="281" s="1"/>
  <c r="CN85" i="281" s="1"/>
  <c r="CN86" i="281" s="1"/>
  <c r="CO83" i="281" s="1"/>
  <c r="CQ30" i="281"/>
  <c r="CQ36" i="281" s="1"/>
  <c r="CQ38" i="281" s="1"/>
  <c r="CS2" i="265"/>
  <c r="CV5" i="281"/>
  <c r="CV5" i="280"/>
  <c r="CT24" i="273"/>
  <c r="CT25" i="273" s="1"/>
  <c r="CT124" i="273"/>
  <c r="CS96" i="273"/>
  <c r="CS97" i="273" s="1"/>
  <c r="CS2" i="280"/>
  <c r="CS2" i="273"/>
  <c r="CR114" i="273"/>
  <c r="CR21" i="281" s="1"/>
  <c r="CR23" i="281" s="1"/>
  <c r="CR29" i="281" s="1"/>
  <c r="CS4" i="280"/>
  <c r="CS4" i="281"/>
  <c r="CS37" i="281"/>
  <c r="CR14" i="281"/>
  <c r="CR28" i="281" s="1"/>
  <c r="CS79" i="273"/>
  <c r="CT80" i="273" s="1"/>
  <c r="CT58" i="273" s="1"/>
  <c r="CS23" i="280"/>
  <c r="CU37" i="273"/>
  <c r="CU47" i="273"/>
  <c r="CU48" i="273" s="1"/>
  <c r="CU51" i="273" s="1"/>
  <c r="CU56" i="273"/>
  <c r="CU19" i="273"/>
  <c r="CU20" i="273" s="1"/>
  <c r="CV5" i="265"/>
  <c r="CV5" i="273"/>
  <c r="CV13" i="273"/>
  <c r="CV14" i="273" s="1"/>
  <c r="CV5" i="275"/>
  <c r="CW10" i="273"/>
  <c r="CS4" i="275"/>
  <c r="CS4" i="273"/>
  <c r="CS4" i="265"/>
  <c r="AJ25" i="280" l="1"/>
  <c r="AI74" i="265"/>
  <c r="AI75" i="265" s="1"/>
  <c r="AI81" i="265" s="1"/>
  <c r="AI63" i="265"/>
  <c r="AI65" i="265" s="1"/>
  <c r="AI67" i="265" s="1"/>
  <c r="AI80" i="265" s="1"/>
  <c r="AJ36" i="280"/>
  <c r="CS15" i="275"/>
  <c r="CS20" i="275" s="1"/>
  <c r="CT17" i="275" s="1"/>
  <c r="CS11" i="280"/>
  <c r="CS13" i="282"/>
  <c r="CQ13" i="280"/>
  <c r="CQ16" i="280" s="1"/>
  <c r="CP73" i="265"/>
  <c r="CR15" i="282"/>
  <c r="CR18" i="282" s="1"/>
  <c r="CQ59" i="265"/>
  <c r="CQ60" i="265" s="1"/>
  <c r="CT2" i="275"/>
  <c r="CT2" i="282"/>
  <c r="CS118" i="273"/>
  <c r="CS38" i="273"/>
  <c r="CT39" i="273" s="1"/>
  <c r="CT41" i="273" s="1"/>
  <c r="AU121" i="281"/>
  <c r="AU112" i="281" s="1"/>
  <c r="AT69" i="265"/>
  <c r="AT37" i="280"/>
  <c r="CS119" i="281"/>
  <c r="CS57" i="273"/>
  <c r="CS34" i="280"/>
  <c r="CS81" i="281"/>
  <c r="AU52" i="281"/>
  <c r="AU53" i="281" s="1"/>
  <c r="AU62" i="281" s="1"/>
  <c r="AU63" i="281" s="1"/>
  <c r="AU113" i="281"/>
  <c r="CQ50" i="281"/>
  <c r="CQ107" i="281"/>
  <c r="CQ111" i="281" s="1"/>
  <c r="CS108" i="273"/>
  <c r="CS109" i="273" s="1"/>
  <c r="CS96" i="281"/>
  <c r="CS97" i="281" s="1"/>
  <c r="CP3" i="280"/>
  <c r="CP3" i="281"/>
  <c r="CP3" i="273"/>
  <c r="CP3" i="275"/>
  <c r="CP50" i="273"/>
  <c r="CP3" i="265"/>
  <c r="CT75" i="273"/>
  <c r="CT76" i="273" s="1"/>
  <c r="CT81" i="281" s="1"/>
  <c r="CT32" i="273"/>
  <c r="CT33" i="273" s="1"/>
  <c r="CT90" i="273"/>
  <c r="CT91" i="273" s="1"/>
  <c r="CT100" i="273" s="1"/>
  <c r="CU101" i="273" s="1"/>
  <c r="CU59" i="273" s="1"/>
  <c r="CR60" i="273"/>
  <c r="CQ66" i="273"/>
  <c r="CQ67" i="273" s="1"/>
  <c r="CQ3" i="282" s="1"/>
  <c r="CS46" i="281"/>
  <c r="CS72" i="281"/>
  <c r="CT57" i="273"/>
  <c r="CS13" i="281"/>
  <c r="CQ45" i="281"/>
  <c r="CQ47" i="281" s="1"/>
  <c r="AU30" i="265"/>
  <c r="CO76" i="281"/>
  <c r="CO78" i="281" s="1"/>
  <c r="CO85" i="281" s="1"/>
  <c r="CO86" i="281" s="1"/>
  <c r="CP83" i="281" s="1"/>
  <c r="CQ84" i="281"/>
  <c r="CQ71" i="281"/>
  <c r="CQ73" i="281" s="1"/>
  <c r="CQ77" i="281" s="1"/>
  <c r="CQ61" i="281"/>
  <c r="CQ9" i="265"/>
  <c r="CQ11" i="265" s="1"/>
  <c r="CQ14" i="265" s="1"/>
  <c r="CQ19" i="265" s="1"/>
  <c r="CQ22" i="265" s="1"/>
  <c r="CW5" i="281"/>
  <c r="CW5" i="280"/>
  <c r="CT2" i="281"/>
  <c r="CT125" i="273"/>
  <c r="CT126" i="273" s="1"/>
  <c r="CT106" i="281" s="1"/>
  <c r="CT2" i="265"/>
  <c r="CT2" i="273"/>
  <c r="CU24" i="273"/>
  <c r="CU25" i="273" s="1"/>
  <c r="CU124" i="273"/>
  <c r="CT96" i="273"/>
  <c r="CT97" i="273" s="1"/>
  <c r="CT2" i="280"/>
  <c r="CR30" i="281"/>
  <c r="CR36" i="281" s="1"/>
  <c r="CR38" i="281" s="1"/>
  <c r="CS119" i="273"/>
  <c r="CS120" i="273" s="1"/>
  <c r="CS12" i="281" s="1"/>
  <c r="CS22" i="281"/>
  <c r="CS113" i="273"/>
  <c r="CS114" i="273" s="1"/>
  <c r="CS21" i="281" s="1"/>
  <c r="CU2" i="275"/>
  <c r="CT79" i="273"/>
  <c r="CU80" i="273" s="1"/>
  <c r="CU58" i="273" s="1"/>
  <c r="CT23" i="280"/>
  <c r="CT34" i="280"/>
  <c r="CW5" i="265"/>
  <c r="CW5" i="273"/>
  <c r="CX10" i="273"/>
  <c r="CW5" i="275"/>
  <c r="CW13" i="273"/>
  <c r="CW14" i="273" s="1"/>
  <c r="CV19" i="273"/>
  <c r="CV20" i="273" s="1"/>
  <c r="CV56" i="273"/>
  <c r="CV47" i="273"/>
  <c r="CV48" i="273" s="1"/>
  <c r="CV51" i="273" s="1"/>
  <c r="CV37" i="273"/>
  <c r="CS112" i="273"/>
  <c r="AJ49" i="280" l="1"/>
  <c r="AJ51" i="280" s="1"/>
  <c r="AJ55" i="280" s="1"/>
  <c r="AI83" i="265"/>
  <c r="AI82" i="265"/>
  <c r="AJ44" i="280"/>
  <c r="AJ46" i="280" s="1"/>
  <c r="AJ54" i="280" s="1"/>
  <c r="CU2" i="280"/>
  <c r="CU2" i="282"/>
  <c r="CT15" i="275"/>
  <c r="CT20" i="275" s="1"/>
  <c r="CU17" i="275" s="1"/>
  <c r="CS15" i="282"/>
  <c r="CS18" i="282" s="1"/>
  <c r="CR59" i="265"/>
  <c r="CR60" i="265" s="1"/>
  <c r="CR13" i="280"/>
  <c r="CR16" i="280" s="1"/>
  <c r="CQ73" i="265"/>
  <c r="CT11" i="280"/>
  <c r="CT13" i="282"/>
  <c r="CT52" i="273"/>
  <c r="CT42" i="273"/>
  <c r="CU32" i="273"/>
  <c r="CU33" i="273" s="1"/>
  <c r="CU90" i="273"/>
  <c r="CU91" i="273" s="1"/>
  <c r="CU100" i="273" s="1"/>
  <c r="CV101" i="273" s="1"/>
  <c r="CV59" i="273" s="1"/>
  <c r="CT58" i="281"/>
  <c r="CT119" i="281"/>
  <c r="CS98" i="281"/>
  <c r="CS10" i="265" s="1"/>
  <c r="CS122" i="281"/>
  <c r="CS110" i="281"/>
  <c r="CS105" i="281"/>
  <c r="AU114" i="281"/>
  <c r="AU31" i="265" s="1"/>
  <c r="AU33" i="265" s="1"/>
  <c r="AU37" i="265" s="1"/>
  <c r="AU42" i="265" s="1"/>
  <c r="AU47" i="265" s="1"/>
  <c r="AU50" i="265" s="1"/>
  <c r="AU123" i="281"/>
  <c r="AU124" i="281" s="1"/>
  <c r="CR107" i="281"/>
  <c r="CR111" i="281" s="1"/>
  <c r="CQ51" i="281"/>
  <c r="CT108" i="273"/>
  <c r="CT109" i="273" s="1"/>
  <c r="CT112" i="273" s="1"/>
  <c r="CT96" i="281"/>
  <c r="CT97" i="281" s="1"/>
  <c r="CT22" i="281"/>
  <c r="CU96" i="273"/>
  <c r="CU97" i="273" s="1"/>
  <c r="CU96" i="281" s="1"/>
  <c r="CU97" i="281" s="1"/>
  <c r="CU2" i="265"/>
  <c r="CU75" i="273"/>
  <c r="CU76" i="273" s="1"/>
  <c r="CT113" i="273"/>
  <c r="CT114" i="273" s="1"/>
  <c r="CT21" i="281" s="1"/>
  <c r="CT23" i="281" s="1"/>
  <c r="CT29" i="281" s="1"/>
  <c r="CS60" i="273"/>
  <c r="CR66" i="273"/>
  <c r="CR67" i="273" s="1"/>
  <c r="CR3" i="282" s="1"/>
  <c r="CT118" i="273"/>
  <c r="CT38" i="273"/>
  <c r="CU39" i="273" s="1"/>
  <c r="CU41" i="273" s="1"/>
  <c r="CS14" i="281"/>
  <c r="CS28" i="281" s="1"/>
  <c r="CQ3" i="281"/>
  <c r="CQ3" i="275"/>
  <c r="CQ50" i="273"/>
  <c r="CQ3" i="265"/>
  <c r="CQ3" i="280"/>
  <c r="CQ3" i="273"/>
  <c r="CU81" i="281"/>
  <c r="CT46" i="281"/>
  <c r="CT72" i="281"/>
  <c r="CU79" i="273"/>
  <c r="CV80" i="273" s="1"/>
  <c r="CV58" i="273" s="1"/>
  <c r="CU2" i="273"/>
  <c r="CT119" i="273"/>
  <c r="CT120" i="273" s="1"/>
  <c r="CT12" i="281" s="1"/>
  <c r="CT13" i="281"/>
  <c r="CT37" i="281"/>
  <c r="AV60" i="281"/>
  <c r="AU64" i="265"/>
  <c r="CP76" i="281"/>
  <c r="CP78" i="281" s="1"/>
  <c r="CP85" i="281" s="1"/>
  <c r="CP86" i="281" s="1"/>
  <c r="CQ83" i="281" s="1"/>
  <c r="CR84" i="281"/>
  <c r="CR71" i="281"/>
  <c r="CR73" i="281" s="1"/>
  <c r="CR77" i="281" s="1"/>
  <c r="CQ26" i="280"/>
  <c r="CX5" i="281"/>
  <c r="CX5" i="280"/>
  <c r="CV24" i="273"/>
  <c r="CV25" i="273" s="1"/>
  <c r="CV124" i="273"/>
  <c r="CS23" i="281"/>
  <c r="CS29" i="281" s="1"/>
  <c r="CS30" i="281" s="1"/>
  <c r="CS36" i="281" s="1"/>
  <c r="CS38" i="281" s="1"/>
  <c r="CR9" i="265"/>
  <c r="CR11" i="265" s="1"/>
  <c r="CR14" i="265" s="1"/>
  <c r="CR19" i="265" s="1"/>
  <c r="CR22" i="265" s="1"/>
  <c r="CR61" i="281"/>
  <c r="CR50" i="281"/>
  <c r="CR45" i="281"/>
  <c r="CR47" i="281" s="1"/>
  <c r="CU2" i="281"/>
  <c r="CU125" i="273"/>
  <c r="CU126" i="273" s="1"/>
  <c r="CU106" i="281" s="1"/>
  <c r="CU37" i="281"/>
  <c r="CU22" i="281"/>
  <c r="CU23" i="280"/>
  <c r="CW37" i="273"/>
  <c r="CW47" i="273"/>
  <c r="CW48" i="273" s="1"/>
  <c r="CW51" i="273" s="1"/>
  <c r="CW56" i="273"/>
  <c r="CW19" i="273"/>
  <c r="CW20" i="273" s="1"/>
  <c r="CX5" i="265"/>
  <c r="CX5" i="273"/>
  <c r="CX13" i="273"/>
  <c r="CX14" i="273" s="1"/>
  <c r="CX5" i="275"/>
  <c r="CY10" i="273"/>
  <c r="AJ56" i="280" l="1"/>
  <c r="AJ57" i="280" s="1"/>
  <c r="CV2" i="280"/>
  <c r="CV2" i="282"/>
  <c r="CU119" i="281"/>
  <c r="CU13" i="282"/>
  <c r="CU11" i="280"/>
  <c r="CS13" i="280"/>
  <c r="CS16" i="280" s="1"/>
  <c r="CR73" i="265"/>
  <c r="CT15" i="282"/>
  <c r="CT18" i="282" s="1"/>
  <c r="CS59" i="265"/>
  <c r="CS60" i="265" s="1"/>
  <c r="CT4" i="282"/>
  <c r="CT4" i="275"/>
  <c r="CT4" i="281"/>
  <c r="CT4" i="273"/>
  <c r="CT4" i="280"/>
  <c r="CT4" i="265"/>
  <c r="CU34" i="280"/>
  <c r="CU13" i="281"/>
  <c r="CU108" i="273"/>
  <c r="CU109" i="273" s="1"/>
  <c r="CU58" i="281"/>
  <c r="AV121" i="281"/>
  <c r="AV112" i="281" s="1"/>
  <c r="AU69" i="265"/>
  <c r="AU37" i="280"/>
  <c r="CU118" i="273"/>
  <c r="CU38" i="273"/>
  <c r="CV39" i="273" s="1"/>
  <c r="CV41" i="273" s="1"/>
  <c r="CV42" i="273" s="1"/>
  <c r="CU98" i="281"/>
  <c r="CU10" i="265" s="1"/>
  <c r="CU122" i="281"/>
  <c r="CU110" i="281"/>
  <c r="CU105" i="281"/>
  <c r="CT98" i="281"/>
  <c r="CT10" i="265" s="1"/>
  <c r="CT122" i="281"/>
  <c r="CT110" i="281"/>
  <c r="CT105" i="281"/>
  <c r="CR51" i="281"/>
  <c r="CS107" i="281"/>
  <c r="CS111" i="281" s="1"/>
  <c r="AV52" i="281"/>
  <c r="AV53" i="281" s="1"/>
  <c r="AV30" i="265" s="1"/>
  <c r="AV113" i="281"/>
  <c r="CT14" i="281"/>
  <c r="CT28" i="281" s="1"/>
  <c r="CT30" i="281" s="1"/>
  <c r="CT36" i="281" s="1"/>
  <c r="CT38" i="281" s="1"/>
  <c r="CU52" i="273"/>
  <c r="CU42" i="273"/>
  <c r="CU4" i="282" s="1"/>
  <c r="CR3" i="281"/>
  <c r="CR50" i="273"/>
  <c r="CR3" i="275"/>
  <c r="CR3" i="280"/>
  <c r="CR3" i="273"/>
  <c r="CR3" i="265"/>
  <c r="CT60" i="273"/>
  <c r="CS66" i="273"/>
  <c r="CS67" i="273" s="1"/>
  <c r="CS3" i="282" s="1"/>
  <c r="CU15" i="275"/>
  <c r="CU20" i="275" s="1"/>
  <c r="CV17" i="275" s="1"/>
  <c r="CU57" i="273"/>
  <c r="CU119" i="273"/>
  <c r="CU120" i="273" s="1"/>
  <c r="CU12" i="281" s="1"/>
  <c r="CU113" i="273"/>
  <c r="CU46" i="281"/>
  <c r="CU72" i="281"/>
  <c r="AV62" i="281"/>
  <c r="AV63" i="281" s="1"/>
  <c r="CQ76" i="281"/>
  <c r="CQ78" i="281" s="1"/>
  <c r="CQ85" i="281" s="1"/>
  <c r="CQ86" i="281" s="1"/>
  <c r="CR83" i="281" s="1"/>
  <c r="CS71" i="281"/>
  <c r="CS73" i="281" s="1"/>
  <c r="CS77" i="281" s="1"/>
  <c r="CS84" i="281"/>
  <c r="CS9" i="265"/>
  <c r="CS11" i="265" s="1"/>
  <c r="CS14" i="265" s="1"/>
  <c r="CS19" i="265" s="1"/>
  <c r="CS22" i="265" s="1"/>
  <c r="CS61" i="281"/>
  <c r="CS50" i="281"/>
  <c r="CS45" i="281"/>
  <c r="CS47" i="281" s="1"/>
  <c r="CY5" i="281"/>
  <c r="CY5" i="280"/>
  <c r="CR26" i="280"/>
  <c r="CV125" i="273"/>
  <c r="CV126" i="273" s="1"/>
  <c r="CV106" i="281" s="1"/>
  <c r="CV32" i="273"/>
  <c r="CV33" i="273" s="1"/>
  <c r="CV2" i="265"/>
  <c r="CV2" i="275"/>
  <c r="CV75" i="273"/>
  <c r="CV76" i="273" s="1"/>
  <c r="CV90" i="273"/>
  <c r="CV91" i="273" s="1"/>
  <c r="CV100" i="273" s="1"/>
  <c r="CW101" i="273" s="1"/>
  <c r="CW59" i="273" s="1"/>
  <c r="CV96" i="273"/>
  <c r="CV97" i="273" s="1"/>
  <c r="CV96" i="281" s="1"/>
  <c r="CV97" i="281" s="1"/>
  <c r="CV2" i="273"/>
  <c r="CU114" i="273"/>
  <c r="CU21" i="281" s="1"/>
  <c r="CU23" i="281" s="1"/>
  <c r="CU29" i="281" s="1"/>
  <c r="CW24" i="273"/>
  <c r="CW25" i="273" s="1"/>
  <c r="CW124" i="273"/>
  <c r="CV2" i="281"/>
  <c r="CV4" i="280"/>
  <c r="CW32" i="273"/>
  <c r="CW33" i="273" s="1"/>
  <c r="CW118" i="273" s="1"/>
  <c r="CV52" i="273"/>
  <c r="CY5" i="265"/>
  <c r="CY5" i="273"/>
  <c r="CZ10" i="273"/>
  <c r="CY13" i="273"/>
  <c r="CY14" i="273" s="1"/>
  <c r="CY5" i="275"/>
  <c r="CX37" i="273"/>
  <c r="CX56" i="273"/>
  <c r="CX47" i="273"/>
  <c r="CX48" i="273" s="1"/>
  <c r="CX51" i="273" s="1"/>
  <c r="CX19" i="273"/>
  <c r="CX20" i="273" s="1"/>
  <c r="CU112" i="273"/>
  <c r="CW38" i="273"/>
  <c r="CV4" i="273"/>
  <c r="AJ52" i="265" l="1"/>
  <c r="AJ53" i="265" s="1"/>
  <c r="AJ24" i="265"/>
  <c r="AJ25" i="265" s="1"/>
  <c r="AJ38" i="280"/>
  <c r="AJ39" i="280" s="1"/>
  <c r="AJ27" i="280"/>
  <c r="AJ28" i="280" s="1"/>
  <c r="CV11" i="280"/>
  <c r="CV13" i="282"/>
  <c r="CW2" i="281"/>
  <c r="CW2" i="282"/>
  <c r="CV4" i="281"/>
  <c r="CV4" i="282"/>
  <c r="CU15" i="282"/>
  <c r="CU18" i="282" s="1"/>
  <c r="CT59" i="265"/>
  <c r="CT60" i="265" s="1"/>
  <c r="CT13" i="280"/>
  <c r="CT16" i="280" s="1"/>
  <c r="CS73" i="265"/>
  <c r="CU14" i="281"/>
  <c r="CU28" i="281" s="1"/>
  <c r="CV4" i="265"/>
  <c r="CV4" i="275"/>
  <c r="CW96" i="273"/>
  <c r="CW97" i="273" s="1"/>
  <c r="CW96" i="281" s="1"/>
  <c r="CW97" i="281" s="1"/>
  <c r="CW75" i="273"/>
  <c r="CV81" i="281"/>
  <c r="CV119" i="281"/>
  <c r="AV114" i="281"/>
  <c r="AV31" i="265" s="1"/>
  <c r="AV33" i="265" s="1"/>
  <c r="AV37" i="265" s="1"/>
  <c r="AV42" i="265" s="1"/>
  <c r="AV47" i="265" s="1"/>
  <c r="AV50" i="265" s="1"/>
  <c r="AV123" i="281"/>
  <c r="AV124" i="281" s="1"/>
  <c r="CV98" i="281"/>
  <c r="CV10" i="265" s="1"/>
  <c r="CV122" i="281"/>
  <c r="CV110" i="281"/>
  <c r="CV105" i="281"/>
  <c r="CT107" i="281"/>
  <c r="CT111" i="281" s="1"/>
  <c r="CS51" i="281"/>
  <c r="CW90" i="273"/>
  <c r="CW91" i="273" s="1"/>
  <c r="CW100" i="273" s="1"/>
  <c r="CX101" i="273" s="1"/>
  <c r="CX59" i="273" s="1"/>
  <c r="CW2" i="265"/>
  <c r="CW2" i="280"/>
  <c r="CW2" i="275"/>
  <c r="CS3" i="281"/>
  <c r="CS3" i="265"/>
  <c r="CS3" i="273"/>
  <c r="CS3" i="275"/>
  <c r="CS3" i="280"/>
  <c r="CS50" i="273"/>
  <c r="CU4" i="281"/>
  <c r="CU4" i="275"/>
  <c r="CU4" i="265"/>
  <c r="CU4" i="273"/>
  <c r="CU4" i="280"/>
  <c r="CT66" i="273"/>
  <c r="CT67" i="273" s="1"/>
  <c r="CT3" i="282" s="1"/>
  <c r="CU60" i="273"/>
  <c r="CU66" i="273" s="1"/>
  <c r="CU67" i="273" s="1"/>
  <c r="CV46" i="281"/>
  <c r="CV72" i="281"/>
  <c r="AW60" i="281"/>
  <c r="AV64" i="265"/>
  <c r="CR76" i="281"/>
  <c r="CR78" i="281" s="1"/>
  <c r="CR85" i="281" s="1"/>
  <c r="CR86" i="281" s="1"/>
  <c r="CS83" i="281" s="1"/>
  <c r="CT84" i="281"/>
  <c r="CT71" i="281"/>
  <c r="CT73" i="281" s="1"/>
  <c r="CT77" i="281" s="1"/>
  <c r="CU30" i="281"/>
  <c r="CU36" i="281" s="1"/>
  <c r="CU38" i="281" s="1"/>
  <c r="CT9" i="265"/>
  <c r="CT11" i="265" s="1"/>
  <c r="CT14" i="265" s="1"/>
  <c r="CT19" i="265" s="1"/>
  <c r="CT22" i="265" s="1"/>
  <c r="CT61" i="281"/>
  <c r="CT50" i="281"/>
  <c r="CT45" i="281"/>
  <c r="CT47" i="281" s="1"/>
  <c r="CV22" i="281"/>
  <c r="CV119" i="273"/>
  <c r="CV120" i="273" s="1"/>
  <c r="CV12" i="281" s="1"/>
  <c r="CV37" i="281"/>
  <c r="CV13" i="281"/>
  <c r="CV14" i="281" s="1"/>
  <c r="CV28" i="281" s="1"/>
  <c r="CV113" i="273"/>
  <c r="CV114" i="273" s="1"/>
  <c r="CV21" i="281" s="1"/>
  <c r="CV108" i="273"/>
  <c r="CV109" i="273" s="1"/>
  <c r="CV112" i="273" s="1"/>
  <c r="CV58" i="281"/>
  <c r="CV34" i="280"/>
  <c r="CV57" i="273"/>
  <c r="CV15" i="275"/>
  <c r="CV20" i="275" s="1"/>
  <c r="CW17" i="275" s="1"/>
  <c r="CV23" i="280"/>
  <c r="CV79" i="273"/>
  <c r="CW80" i="273" s="1"/>
  <c r="CW58" i="273" s="1"/>
  <c r="CX24" i="273"/>
  <c r="CX25" i="273" s="1"/>
  <c r="CX124" i="273"/>
  <c r="CZ5" i="281"/>
  <c r="CZ5" i="280"/>
  <c r="CW76" i="273"/>
  <c r="CW125" i="273"/>
  <c r="CW126" i="273" s="1"/>
  <c r="CW106" i="281" s="1"/>
  <c r="CW2" i="273"/>
  <c r="CV38" i="273"/>
  <c r="CW39" i="273" s="1"/>
  <c r="CW41" i="273" s="1"/>
  <c r="CV118" i="273"/>
  <c r="CS26" i="280"/>
  <c r="CW108" i="273"/>
  <c r="CW22" i="281"/>
  <c r="CU3" i="280"/>
  <c r="CX2" i="275"/>
  <c r="CW23" i="280"/>
  <c r="CX2" i="280"/>
  <c r="CX2" i="265"/>
  <c r="CZ5" i="275"/>
  <c r="CZ5" i="265"/>
  <c r="CZ13" i="273"/>
  <c r="CZ14" i="273" s="1"/>
  <c r="CZ5" i="273"/>
  <c r="DA10" i="273"/>
  <c r="CX2" i="273"/>
  <c r="CY37" i="273"/>
  <c r="CY47" i="273"/>
  <c r="CY48" i="273" s="1"/>
  <c r="CY51" i="273" s="1"/>
  <c r="CY56" i="273"/>
  <c r="CY19" i="273"/>
  <c r="CY20" i="273" s="1"/>
  <c r="CW57" i="273"/>
  <c r="CW15" i="275"/>
  <c r="CU3" i="265"/>
  <c r="CU50" i="273"/>
  <c r="CW109" i="273"/>
  <c r="AJ74" i="265" l="1"/>
  <c r="AJ75" i="265" s="1"/>
  <c r="AJ81" i="265" s="1"/>
  <c r="AK25" i="280"/>
  <c r="AK36" i="280"/>
  <c r="AJ63" i="265"/>
  <c r="AJ65" i="265" s="1"/>
  <c r="AJ67" i="265" s="1"/>
  <c r="AJ80" i="265" s="1"/>
  <c r="CU3" i="281"/>
  <c r="CU3" i="282"/>
  <c r="CW119" i="281"/>
  <c r="CW11" i="280"/>
  <c r="CW13" i="282"/>
  <c r="CX75" i="273"/>
  <c r="CX76" i="273" s="1"/>
  <c r="CX2" i="282"/>
  <c r="CU13" i="280"/>
  <c r="CU16" i="280" s="1"/>
  <c r="CT73" i="265"/>
  <c r="CV15" i="282"/>
  <c r="CV18" i="282" s="1"/>
  <c r="CU59" i="265"/>
  <c r="CU60" i="265" s="1"/>
  <c r="CW119" i="273"/>
  <c r="CW79" i="273"/>
  <c r="CX80" i="273" s="1"/>
  <c r="CX58" i="273" s="1"/>
  <c r="CX90" i="273"/>
  <c r="CX91" i="273" s="1"/>
  <c r="CX100" i="273" s="1"/>
  <c r="CY101" i="273" s="1"/>
  <c r="CY59" i="273" s="1"/>
  <c r="CX96" i="273"/>
  <c r="CX97" i="273" s="1"/>
  <c r="CX96" i="281" s="1"/>
  <c r="CX97" i="281" s="1"/>
  <c r="CX110" i="281" s="1"/>
  <c r="CW34" i="280"/>
  <c r="AV37" i="280"/>
  <c r="AW121" i="281"/>
  <c r="AW112" i="281" s="1"/>
  <c r="AV69" i="265"/>
  <c r="CU3" i="275"/>
  <c r="CU3" i="273"/>
  <c r="CW113" i="273"/>
  <c r="CW13" i="281"/>
  <c r="CW14" i="281" s="1"/>
  <c r="CW28" i="281" s="1"/>
  <c r="CW37" i="281"/>
  <c r="CV60" i="273"/>
  <c r="CV66" i="273" s="1"/>
  <c r="CV67" i="273" s="1"/>
  <c r="CV3" i="282" s="1"/>
  <c r="CX98" i="281"/>
  <c r="CX10" i="265" s="1"/>
  <c r="CW98" i="281"/>
  <c r="CW10" i="265" s="1"/>
  <c r="CW122" i="281"/>
  <c r="CW110" i="281"/>
  <c r="CW105" i="281"/>
  <c r="CT51" i="281"/>
  <c r="CU107" i="281"/>
  <c r="CU111" i="281" s="1"/>
  <c r="AW52" i="281"/>
  <c r="AW53" i="281" s="1"/>
  <c r="AW30" i="265" s="1"/>
  <c r="AW113" i="281"/>
  <c r="CW20" i="275"/>
  <c r="CX17" i="275" s="1"/>
  <c r="CW120" i="273"/>
  <c r="CW12" i="281" s="1"/>
  <c r="CT3" i="280"/>
  <c r="CT3" i="275"/>
  <c r="CT3" i="273"/>
  <c r="CT3" i="281"/>
  <c r="CT3" i="265"/>
  <c r="CT50" i="273"/>
  <c r="CX58" i="281"/>
  <c r="CX81" i="281"/>
  <c r="CW46" i="281"/>
  <c r="CW72" i="281"/>
  <c r="CW114" i="273"/>
  <c r="CW21" i="281" s="1"/>
  <c r="CW58" i="281"/>
  <c r="CW81" i="281"/>
  <c r="CS76" i="281"/>
  <c r="CS78" i="281" s="1"/>
  <c r="CS85" i="281" s="1"/>
  <c r="CS86" i="281" s="1"/>
  <c r="CT83" i="281" s="1"/>
  <c r="CU84" i="281"/>
  <c r="CU71" i="281"/>
  <c r="CU73" i="281" s="1"/>
  <c r="CU77" i="281" s="1"/>
  <c r="CY24" i="273"/>
  <c r="CY25" i="273" s="1"/>
  <c r="CY124" i="273"/>
  <c r="DA5" i="281"/>
  <c r="DA5" i="280"/>
  <c r="CW42" i="273"/>
  <c r="CW4" i="282" s="1"/>
  <c r="CW52" i="273"/>
  <c r="CV23" i="281"/>
  <c r="CV29" i="281" s="1"/>
  <c r="CV30" i="281" s="1"/>
  <c r="CV36" i="281" s="1"/>
  <c r="CV38" i="281" s="1"/>
  <c r="CT26" i="280"/>
  <c r="CW60" i="273"/>
  <c r="CW66" i="273" s="1"/>
  <c r="CW67" i="273" s="1"/>
  <c r="CW3" i="282" s="1"/>
  <c r="CX39" i="273"/>
  <c r="CX41" i="273" s="1"/>
  <c r="CX2" i="281"/>
  <c r="CX125" i="273"/>
  <c r="CX126" i="273" s="1"/>
  <c r="CX106" i="281" s="1"/>
  <c r="CX32" i="273"/>
  <c r="CX33" i="273" s="1"/>
  <c r="CU9" i="265"/>
  <c r="CU11" i="265" s="1"/>
  <c r="CU14" i="265" s="1"/>
  <c r="CU19" i="265" s="1"/>
  <c r="CU22" i="265" s="1"/>
  <c r="CU50" i="281"/>
  <c r="CU61" i="281"/>
  <c r="CU45" i="281"/>
  <c r="CU47" i="281" s="1"/>
  <c r="CV3" i="280"/>
  <c r="CV3" i="281"/>
  <c r="CX113" i="273"/>
  <c r="CX37" i="281"/>
  <c r="CX22" i="281"/>
  <c r="CX13" i="281"/>
  <c r="CX108" i="273"/>
  <c r="CX109" i="273" s="1"/>
  <c r="CW23" i="281"/>
  <c r="CW29" i="281" s="1"/>
  <c r="CY75" i="273"/>
  <c r="CY76" i="273" s="1"/>
  <c r="CX23" i="280"/>
  <c r="CX34" i="280"/>
  <c r="CX119" i="273"/>
  <c r="CY2" i="273"/>
  <c r="CY32" i="273"/>
  <c r="CY33" i="273" s="1"/>
  <c r="CY38" i="273" s="1"/>
  <c r="DA5" i="275"/>
  <c r="DA5" i="265"/>
  <c r="DB10" i="273"/>
  <c r="DA5" i="273"/>
  <c r="DA13" i="273"/>
  <c r="DA14" i="273" s="1"/>
  <c r="CZ19" i="273"/>
  <c r="CZ20" i="273" s="1"/>
  <c r="CZ56" i="273"/>
  <c r="CZ47" i="273"/>
  <c r="CZ48" i="273" s="1"/>
  <c r="CZ51" i="273" s="1"/>
  <c r="CZ37" i="273"/>
  <c r="CV3" i="273"/>
  <c r="CV3" i="275"/>
  <c r="CV50" i="273"/>
  <c r="CV3" i="265"/>
  <c r="CX57" i="273"/>
  <c r="CX60" i="273" s="1"/>
  <c r="CX79" i="273"/>
  <c r="CY80" i="273" s="1"/>
  <c r="CY58" i="273" s="1"/>
  <c r="CX15" i="275"/>
  <c r="CX20" i="275" s="1"/>
  <c r="CY17" i="275" s="1"/>
  <c r="CW112" i="273"/>
  <c r="CY118" i="273"/>
  <c r="AJ83" i="265" l="1"/>
  <c r="AJ82" i="265"/>
  <c r="AK44" i="280"/>
  <c r="AK46" i="280" s="1"/>
  <c r="AK54" i="280" s="1"/>
  <c r="AK49" i="280"/>
  <c r="AK51" i="280" s="1"/>
  <c r="AK55" i="280" s="1"/>
  <c r="AK56" i="280" s="1"/>
  <c r="AK57" i="280" s="1"/>
  <c r="CY119" i="281"/>
  <c r="CY13" i="282"/>
  <c r="CY11" i="280"/>
  <c r="CX114" i="273"/>
  <c r="CX21" i="281" s="1"/>
  <c r="CX23" i="281" s="1"/>
  <c r="CX29" i="281" s="1"/>
  <c r="CY2" i="280"/>
  <c r="CY2" i="282"/>
  <c r="CX122" i="281"/>
  <c r="CW15" i="282"/>
  <c r="CW18" i="282" s="1"/>
  <c r="CV59" i="265"/>
  <c r="CV60" i="265" s="1"/>
  <c r="CV13" i="280"/>
  <c r="CV16" i="280" s="1"/>
  <c r="CU73" i="265"/>
  <c r="CX119" i="281"/>
  <c r="CX11" i="280"/>
  <c r="CX13" i="282"/>
  <c r="AW62" i="281"/>
  <c r="AW63" i="281" s="1"/>
  <c r="CX105" i="281"/>
  <c r="CY2" i="265"/>
  <c r="CX120" i="273"/>
  <c r="CX12" i="281" s="1"/>
  <c r="CX14" i="281" s="1"/>
  <c r="CX28" i="281" s="1"/>
  <c r="AW114" i="281"/>
  <c r="AW31" i="265" s="1"/>
  <c r="AW33" i="265" s="1"/>
  <c r="AW37" i="265" s="1"/>
  <c r="AW42" i="265" s="1"/>
  <c r="AW47" i="265" s="1"/>
  <c r="AW50" i="265" s="1"/>
  <c r="AW123" i="281"/>
  <c r="AW124" i="281" s="1"/>
  <c r="CU51" i="281"/>
  <c r="CV107" i="281"/>
  <c r="CV111" i="281" s="1"/>
  <c r="CY58" i="281"/>
  <c r="CY81" i="281"/>
  <c r="CX46" i="281"/>
  <c r="CX72" i="281"/>
  <c r="CY96" i="273"/>
  <c r="CY97" i="273" s="1"/>
  <c r="CY96" i="281" s="1"/>
  <c r="CY97" i="281" s="1"/>
  <c r="CY90" i="273"/>
  <c r="CY91" i="273" s="1"/>
  <c r="CY100" i="273" s="1"/>
  <c r="CZ101" i="273" s="1"/>
  <c r="CZ59" i="273" s="1"/>
  <c r="CY2" i="275"/>
  <c r="CW30" i="281"/>
  <c r="CW36" i="281" s="1"/>
  <c r="CW38" i="281" s="1"/>
  <c r="CW9" i="265" s="1"/>
  <c r="CW11" i="265" s="1"/>
  <c r="CW14" i="265" s="1"/>
  <c r="CW19" i="265" s="1"/>
  <c r="CW22" i="265" s="1"/>
  <c r="AX60" i="281"/>
  <c r="AW64" i="265"/>
  <c r="CT76" i="281"/>
  <c r="CT78" i="281" s="1"/>
  <c r="CT85" i="281" s="1"/>
  <c r="CT86" i="281" s="1"/>
  <c r="CU83" i="281" s="1"/>
  <c r="CV84" i="281"/>
  <c r="CV71" i="281"/>
  <c r="CV73" i="281" s="1"/>
  <c r="CV77" i="281" s="1"/>
  <c r="DB5" i="281"/>
  <c r="DB5" i="280"/>
  <c r="CU26" i="280"/>
  <c r="CV9" i="265"/>
  <c r="CV11" i="265" s="1"/>
  <c r="CV14" i="265" s="1"/>
  <c r="CV19" i="265" s="1"/>
  <c r="CV22" i="265" s="1"/>
  <c r="CV61" i="281"/>
  <c r="CV50" i="281"/>
  <c r="CV45" i="281"/>
  <c r="CV47" i="281" s="1"/>
  <c r="CZ24" i="273"/>
  <c r="CZ25" i="273" s="1"/>
  <c r="CZ124" i="273"/>
  <c r="CX38" i="273"/>
  <c r="CY39" i="273" s="1"/>
  <c r="CY41" i="273" s="1"/>
  <c r="CX118" i="273"/>
  <c r="CX52" i="273"/>
  <c r="CX42" i="273"/>
  <c r="CX4" i="282" s="1"/>
  <c r="CW4" i="280"/>
  <c r="CW4" i="265"/>
  <c r="CW4" i="281"/>
  <c r="CW4" i="275"/>
  <c r="CW4" i="273"/>
  <c r="CY2" i="281"/>
  <c r="CY125" i="273"/>
  <c r="CY126" i="273" s="1"/>
  <c r="CY106" i="281" s="1"/>
  <c r="CW3" i="280"/>
  <c r="CW3" i="281"/>
  <c r="CZ75" i="273"/>
  <c r="CZ76" i="273" s="1"/>
  <c r="CY37" i="281"/>
  <c r="CY22" i="281"/>
  <c r="CY34" i="280"/>
  <c r="CY23" i="280"/>
  <c r="DA37" i="273"/>
  <c r="DA47" i="273"/>
  <c r="DA48" i="273" s="1"/>
  <c r="DA51" i="273" s="1"/>
  <c r="DA56" i="273"/>
  <c r="DA19" i="273"/>
  <c r="DA20" i="273" s="1"/>
  <c r="DB5" i="275"/>
  <c r="DC10" i="273"/>
  <c r="DB13" i="273"/>
  <c r="DB14" i="273" s="1"/>
  <c r="DB5" i="273"/>
  <c r="DB5" i="265"/>
  <c r="CX66" i="273"/>
  <c r="CX67" i="273" s="1"/>
  <c r="CX3" i="282" s="1"/>
  <c r="CY57" i="273"/>
  <c r="CY60" i="273" s="1"/>
  <c r="CY79" i="273"/>
  <c r="CZ80" i="273" s="1"/>
  <c r="CZ58" i="273" s="1"/>
  <c r="CY15" i="275"/>
  <c r="CY20" i="275" s="1"/>
  <c r="CZ17" i="275" s="1"/>
  <c r="CX112" i="273"/>
  <c r="CW3" i="265"/>
  <c r="CW3" i="273"/>
  <c r="CW3" i="275"/>
  <c r="CW50" i="273"/>
  <c r="AK52" i="265" l="1"/>
  <c r="AK53" i="265" s="1"/>
  <c r="AK24" i="265"/>
  <c r="AK25" i="265" s="1"/>
  <c r="AK38" i="280"/>
  <c r="AK39" i="280" s="1"/>
  <c r="AK27" i="280"/>
  <c r="AK28" i="280" s="1"/>
  <c r="CZ2" i="280"/>
  <c r="CZ2" i="282"/>
  <c r="CX30" i="281"/>
  <c r="CX36" i="281" s="1"/>
  <c r="CX38" i="281" s="1"/>
  <c r="CW13" i="280"/>
  <c r="CW16" i="280" s="1"/>
  <c r="CV73" i="265"/>
  <c r="CX15" i="282"/>
  <c r="CX18" i="282" s="1"/>
  <c r="CW59" i="265"/>
  <c r="CW60" i="265" s="1"/>
  <c r="CZ119" i="281"/>
  <c r="CZ11" i="280"/>
  <c r="CZ13" i="282"/>
  <c r="AX121" i="281"/>
  <c r="AX112" i="281" s="1"/>
  <c r="AW69" i="265"/>
  <c r="AX113" i="281"/>
  <c r="AX123" i="281" s="1"/>
  <c r="CZ39" i="273"/>
  <c r="CZ41" i="273" s="1"/>
  <c r="CZ42" i="273" s="1"/>
  <c r="CZ4" i="282" s="1"/>
  <c r="CY13" i="281"/>
  <c r="CY108" i="273"/>
  <c r="CY109" i="273" s="1"/>
  <c r="CZ2" i="273"/>
  <c r="AW37" i="280"/>
  <c r="AX114" i="281"/>
  <c r="AX31" i="265" s="1"/>
  <c r="CY98" i="281"/>
  <c r="CY10" i="265" s="1"/>
  <c r="CY122" i="281"/>
  <c r="CY110" i="281"/>
  <c r="CY105" i="281"/>
  <c r="CX107" i="281"/>
  <c r="CX111" i="281" s="1"/>
  <c r="CV51" i="281"/>
  <c r="CW71" i="281"/>
  <c r="CW73" i="281" s="1"/>
  <c r="CW77" i="281" s="1"/>
  <c r="CW107" i="281"/>
  <c r="CW111" i="281" s="1"/>
  <c r="CW45" i="281"/>
  <c r="CW47" i="281" s="1"/>
  <c r="CZ58" i="281"/>
  <c r="CZ81" i="281"/>
  <c r="CY46" i="281"/>
  <c r="CY72" i="281"/>
  <c r="CW61" i="281"/>
  <c r="CY113" i="273"/>
  <c r="CY114" i="273" s="1"/>
  <c r="CY21" i="281" s="1"/>
  <c r="CY23" i="281" s="1"/>
  <c r="CY29" i="281" s="1"/>
  <c r="CY119" i="273"/>
  <c r="CY120" i="273" s="1"/>
  <c r="CY12" i="281" s="1"/>
  <c r="CW84" i="281"/>
  <c r="CW50" i="281"/>
  <c r="AX52" i="281"/>
  <c r="AX53" i="281" s="1"/>
  <c r="CU76" i="281"/>
  <c r="CU78" i="281" s="1"/>
  <c r="CU85" i="281" s="1"/>
  <c r="CU86" i="281" s="1"/>
  <c r="CV83" i="281" s="1"/>
  <c r="CX84" i="281"/>
  <c r="CX71" i="281"/>
  <c r="CX73" i="281" s="1"/>
  <c r="CX77" i="281" s="1"/>
  <c r="CW26" i="280"/>
  <c r="DC5" i="281"/>
  <c r="DC5" i="280"/>
  <c r="DA24" i="273"/>
  <c r="DA25" i="273" s="1"/>
  <c r="DA96" i="273" s="1"/>
  <c r="DA97" i="273" s="1"/>
  <c r="DA119" i="273" s="1"/>
  <c r="DA124" i="273"/>
  <c r="CX9" i="265"/>
  <c r="CX11" i="265" s="1"/>
  <c r="CX14" i="265" s="1"/>
  <c r="CX19" i="265" s="1"/>
  <c r="CX22" i="265" s="1"/>
  <c r="CX61" i="281"/>
  <c r="CX50" i="281"/>
  <c r="CX45" i="281"/>
  <c r="CX47" i="281" s="1"/>
  <c r="CY42" i="273"/>
  <c r="CY4" i="282" s="1"/>
  <c r="CY52" i="273"/>
  <c r="CZ125" i="273"/>
  <c r="CZ126" i="273" s="1"/>
  <c r="CZ106" i="281" s="1"/>
  <c r="CZ32" i="273"/>
  <c r="CZ33" i="273" s="1"/>
  <c r="CZ96" i="273"/>
  <c r="CZ97" i="273" s="1"/>
  <c r="CZ96" i="281" s="1"/>
  <c r="CZ97" i="281" s="1"/>
  <c r="CZ2" i="265"/>
  <c r="CV26" i="280"/>
  <c r="CZ90" i="273"/>
  <c r="CZ91" i="273" s="1"/>
  <c r="CZ100" i="273" s="1"/>
  <c r="DA101" i="273" s="1"/>
  <c r="DA59" i="273" s="1"/>
  <c r="CZ2" i="275"/>
  <c r="CZ2" i="281"/>
  <c r="CX4" i="280"/>
  <c r="CX4" i="265"/>
  <c r="CX4" i="273"/>
  <c r="CX4" i="281"/>
  <c r="CX4" i="275"/>
  <c r="CX3" i="280"/>
  <c r="CX3" i="281"/>
  <c r="DA2" i="281"/>
  <c r="CZ4" i="280"/>
  <c r="CZ4" i="281"/>
  <c r="CZ34" i="280"/>
  <c r="CZ23" i="280"/>
  <c r="DA75" i="273"/>
  <c r="DA76" i="273" s="1"/>
  <c r="CZ52" i="273"/>
  <c r="DA90" i="273"/>
  <c r="DA91" i="273" s="1"/>
  <c r="DA100" i="273" s="1"/>
  <c r="DB101" i="273" s="1"/>
  <c r="DB59" i="273" s="1"/>
  <c r="DB37" i="273"/>
  <c r="DB56" i="273"/>
  <c r="DB47" i="273"/>
  <c r="DB48" i="273" s="1"/>
  <c r="DB51" i="273" s="1"/>
  <c r="DB19" i="273"/>
  <c r="DB20" i="273" s="1"/>
  <c r="DC5" i="265"/>
  <c r="DC5" i="273"/>
  <c r="DD10" i="273"/>
  <c r="DC13" i="273"/>
  <c r="DC14" i="273" s="1"/>
  <c r="DC5" i="275"/>
  <c r="CY66" i="273"/>
  <c r="CY67" i="273" s="1"/>
  <c r="CY3" i="282" s="1"/>
  <c r="CY112" i="273"/>
  <c r="CZ4" i="275"/>
  <c r="CZ4" i="273"/>
  <c r="CZ4" i="265"/>
  <c r="CZ57" i="273"/>
  <c r="CZ60" i="273" s="1"/>
  <c r="CZ79" i="273"/>
  <c r="DA80" i="273" s="1"/>
  <c r="DA58" i="273" s="1"/>
  <c r="CZ15" i="275"/>
  <c r="CZ20" i="275" s="1"/>
  <c r="DA17" i="275" s="1"/>
  <c r="CX3" i="265"/>
  <c r="CX3" i="273"/>
  <c r="CX50" i="273"/>
  <c r="CX3" i="275"/>
  <c r="AL25" i="280" l="1"/>
  <c r="AK74" i="265"/>
  <c r="AK75" i="265" s="1"/>
  <c r="AK81" i="265" s="1"/>
  <c r="AL36" i="280"/>
  <c r="AK63" i="265"/>
  <c r="AK65" i="265" s="1"/>
  <c r="AK67" i="265" s="1"/>
  <c r="AK80" i="265" s="1"/>
  <c r="DA119" i="281"/>
  <c r="DA11" i="280"/>
  <c r="DA13" i="282"/>
  <c r="DA2" i="275"/>
  <c r="DA2" i="273"/>
  <c r="CY15" i="282"/>
  <c r="CY18" i="282" s="1"/>
  <c r="CX59" i="265"/>
  <c r="CX60" i="265" s="1"/>
  <c r="CX13" i="280"/>
  <c r="CX16" i="280" s="1"/>
  <c r="CW73" i="265"/>
  <c r="DA125" i="273"/>
  <c r="DA2" i="282"/>
  <c r="AX124" i="281"/>
  <c r="CY14" i="281"/>
  <c r="CY28" i="281" s="1"/>
  <c r="CY30" i="281" s="1"/>
  <c r="CY36" i="281" s="1"/>
  <c r="CY38" i="281" s="1"/>
  <c r="CZ98" i="281"/>
  <c r="CZ10" i="265" s="1"/>
  <c r="CZ122" i="281"/>
  <c r="CZ110" i="281"/>
  <c r="CZ105" i="281"/>
  <c r="CX51" i="281"/>
  <c r="CW51" i="281"/>
  <c r="DA113" i="273"/>
  <c r="DA96" i="281"/>
  <c r="DA97" i="281" s="1"/>
  <c r="DA58" i="281"/>
  <c r="DA81" i="281"/>
  <c r="CZ46" i="281"/>
  <c r="CZ72" i="281"/>
  <c r="DA126" i="273"/>
  <c r="DA106" i="281" s="1"/>
  <c r="AX62" i="281"/>
  <c r="AX63" i="281" s="1"/>
  <c r="AX30" i="265"/>
  <c r="AX33" i="265" s="1"/>
  <c r="AX37" i="265" s="1"/>
  <c r="AX42" i="265" s="1"/>
  <c r="AX47" i="265" s="1"/>
  <c r="AX50" i="265" s="1"/>
  <c r="CX26" i="280"/>
  <c r="CV76" i="281"/>
  <c r="CV78" i="281" s="1"/>
  <c r="CV85" i="281" s="1"/>
  <c r="CV86" i="281" s="1"/>
  <c r="CW83" i="281" s="1"/>
  <c r="DD5" i="281"/>
  <c r="DD5" i="280"/>
  <c r="CZ37" i="281"/>
  <c r="CZ13" i="281"/>
  <c r="CZ108" i="273"/>
  <c r="CZ109" i="273" s="1"/>
  <c r="CZ112" i="273" s="1"/>
  <c r="CZ22" i="281"/>
  <c r="CZ113" i="273"/>
  <c r="CZ114" i="273" s="1"/>
  <c r="CZ21" i="281" s="1"/>
  <c r="CZ119" i="273"/>
  <c r="CZ120" i="273" s="1"/>
  <c r="CZ12" i="281" s="1"/>
  <c r="CY4" i="280"/>
  <c r="CY4" i="265"/>
  <c r="CY4" i="275"/>
  <c r="CY4" i="281"/>
  <c r="CY4" i="273"/>
  <c r="DB24" i="273"/>
  <c r="DB25" i="273" s="1"/>
  <c r="DB124" i="273"/>
  <c r="DA2" i="265"/>
  <c r="DA2" i="280"/>
  <c r="DA32" i="273"/>
  <c r="DA33" i="273" s="1"/>
  <c r="CZ118" i="273"/>
  <c r="CZ38" i="273"/>
  <c r="DA39" i="273" s="1"/>
  <c r="DA41" i="273" s="1"/>
  <c r="DA37" i="281"/>
  <c r="DA22" i="281"/>
  <c r="DA13" i="281"/>
  <c r="DA108" i="273"/>
  <c r="DA109" i="273" s="1"/>
  <c r="CY3" i="280"/>
  <c r="CY3" i="281"/>
  <c r="DA34" i="280"/>
  <c r="DA23" i="280"/>
  <c r="DD5" i="265"/>
  <c r="DD5" i="273"/>
  <c r="DD13" i="273"/>
  <c r="DD14" i="273" s="1"/>
  <c r="DD5" i="275"/>
  <c r="DE10" i="273"/>
  <c r="DC37" i="273"/>
  <c r="DC47" i="273"/>
  <c r="DC48" i="273" s="1"/>
  <c r="DC51" i="273" s="1"/>
  <c r="DC19" i="273"/>
  <c r="DC20" i="273" s="1"/>
  <c r="DC56" i="273"/>
  <c r="CZ66" i="273"/>
  <c r="CZ67" i="273" s="1"/>
  <c r="CZ3" i="282" s="1"/>
  <c r="DA57" i="273"/>
  <c r="DA60" i="273" s="1"/>
  <c r="DA79" i="273"/>
  <c r="DB80" i="273" s="1"/>
  <c r="DB58" i="273" s="1"/>
  <c r="DA15" i="275"/>
  <c r="DA20" i="275" s="1"/>
  <c r="DB17" i="275" s="1"/>
  <c r="CY3" i="275"/>
  <c r="CY3" i="273"/>
  <c r="CY3" i="265"/>
  <c r="CY50" i="273"/>
  <c r="AK83" i="265" l="1"/>
  <c r="AK82" i="265"/>
  <c r="AL49" i="280"/>
  <c r="AL51" i="280" s="1"/>
  <c r="AL55" i="280" s="1"/>
  <c r="AL44" i="280"/>
  <c r="AL46" i="280" s="1"/>
  <c r="AL54" i="280" s="1"/>
  <c r="DB2" i="280"/>
  <c r="DB2" i="282"/>
  <c r="CY13" i="280"/>
  <c r="CY16" i="280" s="1"/>
  <c r="CX73" i="265"/>
  <c r="CZ15" i="282"/>
  <c r="CZ18" i="282" s="1"/>
  <c r="CY59" i="265"/>
  <c r="CY60" i="265" s="1"/>
  <c r="CY84" i="281"/>
  <c r="CY61" i="281"/>
  <c r="AY121" i="281"/>
  <c r="AY112" i="281" s="1"/>
  <c r="AX69" i="265"/>
  <c r="CY9" i="265"/>
  <c r="CY11" i="265" s="1"/>
  <c r="CY14" i="265" s="1"/>
  <c r="CY19" i="265" s="1"/>
  <c r="CY22" i="265" s="1"/>
  <c r="CY71" i="281"/>
  <c r="CY73" i="281" s="1"/>
  <c r="CY77" i="281" s="1"/>
  <c r="CY45" i="281"/>
  <c r="CY47" i="281" s="1"/>
  <c r="CY50" i="281"/>
  <c r="DA98" i="281"/>
  <c r="DA10" i="265" s="1"/>
  <c r="DA122" i="281"/>
  <c r="DA110" i="281"/>
  <c r="DA105" i="281"/>
  <c r="CY51" i="281"/>
  <c r="CY107" i="281"/>
  <c r="CY111" i="281" s="1"/>
  <c r="DB2" i="281"/>
  <c r="DA46" i="281"/>
  <c r="DA72" i="281"/>
  <c r="AX37" i="280"/>
  <c r="AY60" i="281"/>
  <c r="AX64" i="265"/>
  <c r="CW76" i="281"/>
  <c r="CW78" i="281" s="1"/>
  <c r="CW85" i="281" s="1"/>
  <c r="CW86" i="281" s="1"/>
  <c r="CX83" i="281" s="1"/>
  <c r="CY26" i="280"/>
  <c r="DC24" i="273"/>
  <c r="DC25" i="273" s="1"/>
  <c r="DC2" i="282" s="1"/>
  <c r="DC124" i="273"/>
  <c r="DE5" i="281"/>
  <c r="DE5" i="280"/>
  <c r="DA52" i="273"/>
  <c r="DA42" i="273"/>
  <c r="DA4" i="282" s="1"/>
  <c r="DA38" i="273"/>
  <c r="DB39" i="273" s="1"/>
  <c r="DB41" i="273" s="1"/>
  <c r="DA118" i="273"/>
  <c r="DB125" i="273"/>
  <c r="DB126" i="273" s="1"/>
  <c r="DB106" i="281" s="1"/>
  <c r="DB32" i="273"/>
  <c r="DB33" i="273" s="1"/>
  <c r="DB2" i="265"/>
  <c r="DB2" i="275"/>
  <c r="DB75" i="273"/>
  <c r="DB76" i="273" s="1"/>
  <c r="DB90" i="273"/>
  <c r="DB91" i="273" s="1"/>
  <c r="DB100" i="273" s="1"/>
  <c r="DC101" i="273" s="1"/>
  <c r="DC59" i="273" s="1"/>
  <c r="DB2" i="273"/>
  <c r="DB96" i="273"/>
  <c r="DB97" i="273" s="1"/>
  <c r="DB96" i="281" s="1"/>
  <c r="DB97" i="281" s="1"/>
  <c r="CZ23" i="281"/>
  <c r="CZ29" i="281" s="1"/>
  <c r="CZ14" i="281"/>
  <c r="CZ28" i="281" s="1"/>
  <c r="DA120" i="273"/>
  <c r="DA12" i="281" s="1"/>
  <c r="DA14" i="281" s="1"/>
  <c r="DA28" i="281" s="1"/>
  <c r="DA114" i="273"/>
  <c r="DA21" i="281" s="1"/>
  <c r="DA23" i="281" s="1"/>
  <c r="DA29" i="281" s="1"/>
  <c r="CZ3" i="280"/>
  <c r="CZ3" i="281"/>
  <c r="DC2" i="265"/>
  <c r="DC75" i="273"/>
  <c r="DC76" i="273" s="1"/>
  <c r="DC2" i="280"/>
  <c r="DC2" i="273"/>
  <c r="DC2" i="275"/>
  <c r="DC32" i="273"/>
  <c r="DC33" i="273" s="1"/>
  <c r="DC118" i="273" s="1"/>
  <c r="DE5" i="265"/>
  <c r="DE5" i="273"/>
  <c r="DF10" i="273"/>
  <c r="DE13" i="273"/>
  <c r="DE14" i="273" s="1"/>
  <c r="DE5" i="275"/>
  <c r="DD19" i="273"/>
  <c r="DD20" i="273" s="1"/>
  <c r="DD47" i="273"/>
  <c r="DD48" i="273" s="1"/>
  <c r="DD51" i="273" s="1"/>
  <c r="DD37" i="273"/>
  <c r="DD56" i="273"/>
  <c r="DA66" i="273"/>
  <c r="DA67" i="273" s="1"/>
  <c r="DA3" i="282" s="1"/>
  <c r="DA112" i="273"/>
  <c r="DC38" i="273"/>
  <c r="CZ3" i="275"/>
  <c r="CZ50" i="273"/>
  <c r="CZ3" i="265"/>
  <c r="CZ3" i="273"/>
  <c r="AL56" i="280" l="1"/>
  <c r="AL57" i="280" s="1"/>
  <c r="DC119" i="281"/>
  <c r="DC13" i="282"/>
  <c r="DC11" i="280"/>
  <c r="DB11" i="280"/>
  <c r="DB13" i="282"/>
  <c r="DA15" i="282"/>
  <c r="DA18" i="282" s="1"/>
  <c r="CZ59" i="265"/>
  <c r="CZ60" i="265" s="1"/>
  <c r="CZ13" i="280"/>
  <c r="CZ16" i="280" s="1"/>
  <c r="CY73" i="265"/>
  <c r="DB81" i="281"/>
  <c r="DB119" i="281"/>
  <c r="DB98" i="281"/>
  <c r="DB10" i="265" s="1"/>
  <c r="DB122" i="281"/>
  <c r="DB110" i="281"/>
  <c r="DB105" i="281"/>
  <c r="AY52" i="281"/>
  <c r="AY53" i="281" s="1"/>
  <c r="AY113" i="281"/>
  <c r="DC58" i="281"/>
  <c r="DC81" i="281"/>
  <c r="DB46" i="281"/>
  <c r="DB72" i="281"/>
  <c r="AY30" i="265"/>
  <c r="CX76" i="281"/>
  <c r="CX78" i="281" s="1"/>
  <c r="CX85" i="281" s="1"/>
  <c r="CX86" i="281" s="1"/>
  <c r="CY83" i="281" s="1"/>
  <c r="CZ30" i="281"/>
  <c r="CZ36" i="281" s="1"/>
  <c r="CZ38" i="281" s="1"/>
  <c r="DA30" i="281"/>
  <c r="DA36" i="281" s="1"/>
  <c r="DA38" i="281" s="1"/>
  <c r="DD24" i="273"/>
  <c r="DD25" i="273" s="1"/>
  <c r="DD124" i="273"/>
  <c r="CZ9" i="265"/>
  <c r="CZ11" i="265" s="1"/>
  <c r="CZ14" i="265" s="1"/>
  <c r="CZ19" i="265" s="1"/>
  <c r="CZ22" i="265" s="1"/>
  <c r="DB22" i="281"/>
  <c r="DB119" i="273"/>
  <c r="DB120" i="273" s="1"/>
  <c r="DB12" i="281" s="1"/>
  <c r="DB37" i="281"/>
  <c r="DB13" i="281"/>
  <c r="DB14" i="281" s="1"/>
  <c r="DB28" i="281" s="1"/>
  <c r="DB113" i="273"/>
  <c r="DB114" i="273" s="1"/>
  <c r="DB21" i="281" s="1"/>
  <c r="DB108" i="273"/>
  <c r="DB109" i="273" s="1"/>
  <c r="DB112" i="273" s="1"/>
  <c r="DB38" i="273"/>
  <c r="DC39" i="273" s="1"/>
  <c r="DC41" i="273" s="1"/>
  <c r="DB118" i="273"/>
  <c r="DA4" i="281"/>
  <c r="DA4" i="273"/>
  <c r="DA4" i="265"/>
  <c r="DA4" i="280"/>
  <c r="DA4" i="275"/>
  <c r="DF5" i="281"/>
  <c r="DF5" i="280"/>
  <c r="DB58" i="281"/>
  <c r="DB23" i="280"/>
  <c r="DB57" i="273"/>
  <c r="DB60" i="273" s="1"/>
  <c r="DB15" i="275"/>
  <c r="DB20" i="275" s="1"/>
  <c r="DC17" i="275" s="1"/>
  <c r="DB34" i="280"/>
  <c r="DB79" i="273"/>
  <c r="DC80" i="273" s="1"/>
  <c r="DC58" i="273" s="1"/>
  <c r="DB42" i="273"/>
  <c r="DB4" i="282" s="1"/>
  <c r="DB52" i="273"/>
  <c r="DC2" i="281"/>
  <c r="DC125" i="273"/>
  <c r="DC126" i="273" s="1"/>
  <c r="DC106" i="281" s="1"/>
  <c r="DC96" i="273"/>
  <c r="DC97" i="273" s="1"/>
  <c r="DC96" i="281" s="1"/>
  <c r="DC97" i="281" s="1"/>
  <c r="DC90" i="273"/>
  <c r="DC91" i="273" s="1"/>
  <c r="DC100" i="273" s="1"/>
  <c r="DD101" i="273" s="1"/>
  <c r="DD59" i="273" s="1"/>
  <c r="DA3" i="280"/>
  <c r="DA3" i="281"/>
  <c r="DD2" i="273"/>
  <c r="DC34" i="280"/>
  <c r="DC23" i="280"/>
  <c r="DF5" i="265"/>
  <c r="DF5" i="273"/>
  <c r="DF13" i="273"/>
  <c r="DF14" i="273" s="1"/>
  <c r="DF5" i="275"/>
  <c r="DG10" i="273"/>
  <c r="DE37" i="273"/>
  <c r="DE47" i="273"/>
  <c r="DE48" i="273" s="1"/>
  <c r="DE51" i="273" s="1"/>
  <c r="DE19" i="273"/>
  <c r="DE20" i="273" s="1"/>
  <c r="DE56" i="273"/>
  <c r="DC57" i="273"/>
  <c r="DC79" i="273"/>
  <c r="DD80" i="273" s="1"/>
  <c r="DD58" i="273" s="1"/>
  <c r="DC15" i="275"/>
  <c r="DA3" i="265"/>
  <c r="DA3" i="275"/>
  <c r="DA3" i="273"/>
  <c r="DA50" i="273"/>
  <c r="DB66" i="273"/>
  <c r="DB67" i="273" s="1"/>
  <c r="DB3" i="282" s="1"/>
  <c r="AL52" i="265" l="1"/>
  <c r="AL53" i="265" s="1"/>
  <c r="AL24" i="265"/>
  <c r="AL25" i="265" s="1"/>
  <c r="AL38" i="280"/>
  <c r="AL39" i="280" s="1"/>
  <c r="AL27" i="280"/>
  <c r="AL28" i="280" s="1"/>
  <c r="DD2" i="281"/>
  <c r="DD2" i="282"/>
  <c r="DA13" i="280"/>
  <c r="DA16" i="280" s="1"/>
  <c r="CZ73" i="265"/>
  <c r="DB15" i="282"/>
  <c r="DB18" i="282" s="1"/>
  <c r="DA59" i="265"/>
  <c r="DA60" i="265" s="1"/>
  <c r="DC98" i="281"/>
  <c r="DC10" i="265" s="1"/>
  <c r="DC122" i="281"/>
  <c r="DC110" i="281"/>
  <c r="DC105" i="281"/>
  <c r="AY114" i="281"/>
  <c r="AY31" i="265" s="1"/>
  <c r="AY33" i="265" s="1"/>
  <c r="AY37" i="265" s="1"/>
  <c r="AY42" i="265" s="1"/>
  <c r="AY47" i="265" s="1"/>
  <c r="AY50" i="265" s="1"/>
  <c r="AY123" i="281"/>
  <c r="AY124" i="281" s="1"/>
  <c r="DA107" i="281"/>
  <c r="DA111" i="281" s="1"/>
  <c r="AY62" i="281"/>
  <c r="AY63" i="281" s="1"/>
  <c r="AY64" i="265" s="1"/>
  <c r="CZ50" i="281"/>
  <c r="CZ107" i="281"/>
  <c r="CZ111" i="281" s="1"/>
  <c r="DC46" i="281"/>
  <c r="DC72" i="281"/>
  <c r="DD2" i="265"/>
  <c r="AZ60" i="281"/>
  <c r="CY76" i="281"/>
  <c r="CY78" i="281" s="1"/>
  <c r="CY85" i="281" s="1"/>
  <c r="CY86" i="281" s="1"/>
  <c r="CZ83" i="281" s="1"/>
  <c r="CZ84" i="281"/>
  <c r="CZ71" i="281"/>
  <c r="CZ73" i="281" s="1"/>
  <c r="CZ77" i="281" s="1"/>
  <c r="CZ45" i="281"/>
  <c r="CZ47" i="281" s="1"/>
  <c r="CZ61" i="281"/>
  <c r="DA71" i="281"/>
  <c r="DA73" i="281" s="1"/>
  <c r="DA77" i="281" s="1"/>
  <c r="DA84" i="281"/>
  <c r="DG5" i="281"/>
  <c r="DG5" i="280"/>
  <c r="DC42" i="273"/>
  <c r="DC4" i="282" s="1"/>
  <c r="DC52" i="273"/>
  <c r="DB23" i="281"/>
  <c r="DB29" i="281" s="1"/>
  <c r="DB30" i="281" s="1"/>
  <c r="DB36" i="281" s="1"/>
  <c r="DB38" i="281" s="1"/>
  <c r="CZ26" i="280"/>
  <c r="DD125" i="273"/>
  <c r="DD126" i="273" s="1"/>
  <c r="DD106" i="281" s="1"/>
  <c r="DD96" i="273"/>
  <c r="DD97" i="273" s="1"/>
  <c r="DD96" i="281" s="1"/>
  <c r="DD97" i="281" s="1"/>
  <c r="DD75" i="273"/>
  <c r="DD76" i="273" s="1"/>
  <c r="DA9" i="265"/>
  <c r="DA11" i="265" s="1"/>
  <c r="DA14" i="265" s="1"/>
  <c r="DA19" i="265" s="1"/>
  <c r="DA22" i="265" s="1"/>
  <c r="DA61" i="281"/>
  <c r="DA50" i="281"/>
  <c r="DA45" i="281"/>
  <c r="DA47" i="281" s="1"/>
  <c r="DC20" i="275"/>
  <c r="DD17" i="275" s="1"/>
  <c r="DC60" i="273"/>
  <c r="DE24" i="273"/>
  <c r="DE25" i="273" s="1"/>
  <c r="DE124" i="273"/>
  <c r="DD32" i="273"/>
  <c r="DD33" i="273" s="1"/>
  <c r="DD2" i="275"/>
  <c r="DD90" i="273"/>
  <c r="DD91" i="273" s="1"/>
  <c r="DD100" i="273" s="1"/>
  <c r="DE101" i="273" s="1"/>
  <c r="DE59" i="273" s="1"/>
  <c r="DD2" i="280"/>
  <c r="DC37" i="281"/>
  <c r="DC22" i="281"/>
  <c r="DC108" i="273"/>
  <c r="DC109" i="273" s="1"/>
  <c r="DC112" i="273" s="1"/>
  <c r="DC113" i="273"/>
  <c r="DC114" i="273" s="1"/>
  <c r="DC21" i="281" s="1"/>
  <c r="DC13" i="281"/>
  <c r="DC119" i="273"/>
  <c r="DC120" i="273" s="1"/>
  <c r="DC12" i="281" s="1"/>
  <c r="DB4" i="280"/>
  <c r="DB4" i="275"/>
  <c r="DB4" i="281"/>
  <c r="DB4" i="273"/>
  <c r="DB4" i="265"/>
  <c r="DD39" i="273"/>
  <c r="DD41" i="273" s="1"/>
  <c r="DB3" i="280"/>
  <c r="DB3" i="281"/>
  <c r="DE2" i="273"/>
  <c r="DE90" i="273"/>
  <c r="DE91" i="273" s="1"/>
  <c r="DE100" i="273" s="1"/>
  <c r="DF101" i="273" s="1"/>
  <c r="DF59" i="273" s="1"/>
  <c r="DG5" i="275"/>
  <c r="DG5" i="265"/>
  <c r="DH10" i="273"/>
  <c r="DG13" i="273"/>
  <c r="DG14" i="273" s="1"/>
  <c r="DG5" i="273"/>
  <c r="DF37" i="273"/>
  <c r="DF56" i="273"/>
  <c r="DF47" i="273"/>
  <c r="DF48" i="273" s="1"/>
  <c r="DF51" i="273" s="1"/>
  <c r="DF19" i="273"/>
  <c r="DF20" i="273" s="1"/>
  <c r="DC66" i="273"/>
  <c r="DC67" i="273" s="1"/>
  <c r="DC3" i="282" s="1"/>
  <c r="DB3" i="265"/>
  <c r="DB3" i="273"/>
  <c r="DB50" i="273"/>
  <c r="DB3" i="275"/>
  <c r="AL74" i="265" l="1"/>
  <c r="AL75" i="265" s="1"/>
  <c r="AL81" i="265" s="1"/>
  <c r="AM25" i="280"/>
  <c r="AM36" i="280"/>
  <c r="AL63" i="265"/>
  <c r="AL65" i="265" s="1"/>
  <c r="AL67" i="265" s="1"/>
  <c r="AL80" i="265" s="1"/>
  <c r="DE125" i="273"/>
  <c r="DE2" i="282"/>
  <c r="DD11" i="280"/>
  <c r="DD13" i="282"/>
  <c r="DC15" i="282"/>
  <c r="DC18" i="282" s="1"/>
  <c r="DB59" i="265"/>
  <c r="DB60" i="265" s="1"/>
  <c r="DB13" i="280"/>
  <c r="DB16" i="280" s="1"/>
  <c r="DA73" i="265"/>
  <c r="AZ121" i="281"/>
  <c r="AZ112" i="281" s="1"/>
  <c r="AZ113" i="281" s="1"/>
  <c r="AY69" i="265"/>
  <c r="AY37" i="280"/>
  <c r="DD81" i="281"/>
  <c r="DD119" i="281"/>
  <c r="DD98" i="281"/>
  <c r="DD10" i="265" s="1"/>
  <c r="DD122" i="281"/>
  <c r="DD110" i="281"/>
  <c r="DD105" i="281"/>
  <c r="DB107" i="281"/>
  <c r="DB111" i="281" s="1"/>
  <c r="CZ51" i="281"/>
  <c r="DA51" i="281"/>
  <c r="AZ52" i="281"/>
  <c r="AZ53" i="281" s="1"/>
  <c r="AZ62" i="281" s="1"/>
  <c r="AZ63" i="281" s="1"/>
  <c r="DE2" i="265"/>
  <c r="DE96" i="273"/>
  <c r="DE97" i="273" s="1"/>
  <c r="DE96" i="281" s="1"/>
  <c r="DE97" i="281" s="1"/>
  <c r="DE75" i="273"/>
  <c r="DE76" i="273" s="1"/>
  <c r="DE2" i="275"/>
  <c r="DE32" i="273"/>
  <c r="DE33" i="273" s="1"/>
  <c r="DE38" i="273" s="1"/>
  <c r="DE2" i="280"/>
  <c r="DE2" i="281"/>
  <c r="DD46" i="281"/>
  <c r="DD72" i="281"/>
  <c r="CZ76" i="281"/>
  <c r="CZ78" i="281" s="1"/>
  <c r="CZ85" i="281" s="1"/>
  <c r="CZ86" i="281" s="1"/>
  <c r="DA83" i="281" s="1"/>
  <c r="DB84" i="281"/>
  <c r="DB71" i="281"/>
  <c r="DB73" i="281" s="1"/>
  <c r="DB77" i="281" s="1"/>
  <c r="DC23" i="281"/>
  <c r="DC29" i="281" s="1"/>
  <c r="DD58" i="281"/>
  <c r="DD34" i="280"/>
  <c r="DD79" i="273"/>
  <c r="DE80" i="273" s="1"/>
  <c r="DE58" i="273" s="1"/>
  <c r="DD23" i="280"/>
  <c r="DD57" i="273"/>
  <c r="DD60" i="273" s="1"/>
  <c r="DD66" i="273" s="1"/>
  <c r="DD67" i="273" s="1"/>
  <c r="DD3" i="282" s="1"/>
  <c r="DD15" i="275"/>
  <c r="DD20" i="275" s="1"/>
  <c r="DE17" i="275" s="1"/>
  <c r="DF24" i="273"/>
  <c r="DF25" i="273" s="1"/>
  <c r="DF124" i="273"/>
  <c r="DH5" i="281"/>
  <c r="DH5" i="280"/>
  <c r="DD42" i="273"/>
  <c r="DD4" i="282" s="1"/>
  <c r="DD52" i="273"/>
  <c r="DC14" i="281"/>
  <c r="DC28" i="281" s="1"/>
  <c r="DD118" i="273"/>
  <c r="DD38" i="273"/>
  <c r="DE39" i="273" s="1"/>
  <c r="DE41" i="273" s="1"/>
  <c r="DE126" i="273"/>
  <c r="DE106" i="281" s="1"/>
  <c r="DA26" i="280"/>
  <c r="DD22" i="281"/>
  <c r="DD108" i="273"/>
  <c r="DD109" i="273" s="1"/>
  <c r="DD112" i="273" s="1"/>
  <c r="DD119" i="273"/>
  <c r="DD120" i="273" s="1"/>
  <c r="DD12" i="281" s="1"/>
  <c r="DD37" i="281"/>
  <c r="DD13" i="281"/>
  <c r="DD113" i="273"/>
  <c r="DD114" i="273" s="1"/>
  <c r="DD21" i="281" s="1"/>
  <c r="DB9" i="265"/>
  <c r="DB11" i="265" s="1"/>
  <c r="DB14" i="265" s="1"/>
  <c r="DB19" i="265" s="1"/>
  <c r="DB22" i="265" s="1"/>
  <c r="DB61" i="281"/>
  <c r="DB50" i="281"/>
  <c r="DB45" i="281"/>
  <c r="DB47" i="281" s="1"/>
  <c r="DC4" i="281"/>
  <c r="DC4" i="265"/>
  <c r="DC4" i="273"/>
  <c r="DC4" i="280"/>
  <c r="DC4" i="275"/>
  <c r="DC3" i="280"/>
  <c r="DC3" i="281"/>
  <c r="DE113" i="273"/>
  <c r="DE37" i="281"/>
  <c r="DE22" i="281"/>
  <c r="DE13" i="281"/>
  <c r="DF90" i="273"/>
  <c r="DF91" i="273" s="1"/>
  <c r="DF100" i="273" s="1"/>
  <c r="DG101" i="273" s="1"/>
  <c r="DG59" i="273" s="1"/>
  <c r="DE108" i="273"/>
  <c r="DE119" i="273"/>
  <c r="DE120" i="273" s="1"/>
  <c r="DE12" i="281" s="1"/>
  <c r="DH5" i="275"/>
  <c r="DH5" i="265"/>
  <c r="DH13" i="273"/>
  <c r="DH14" i="273" s="1"/>
  <c r="DH5" i="273"/>
  <c r="DI10" i="273"/>
  <c r="DF2" i="265"/>
  <c r="DG37" i="273"/>
  <c r="DG47" i="273"/>
  <c r="DG48" i="273" s="1"/>
  <c r="DG51" i="273" s="1"/>
  <c r="DG56" i="273"/>
  <c r="DG19" i="273"/>
  <c r="DG20" i="273" s="1"/>
  <c r="DC3" i="265"/>
  <c r="DC3" i="273"/>
  <c r="DC50" i="273"/>
  <c r="DC3" i="275"/>
  <c r="AM49" i="280" l="1"/>
  <c r="AM51" i="280" s="1"/>
  <c r="AM55" i="280" s="1"/>
  <c r="AL83" i="265"/>
  <c r="AL82" i="265"/>
  <c r="AM44" i="280"/>
  <c r="AM46" i="280" s="1"/>
  <c r="AM54" i="280" s="1"/>
  <c r="DF75" i="273"/>
  <c r="DF76" i="273" s="1"/>
  <c r="DF2" i="282"/>
  <c r="AZ30" i="265"/>
  <c r="DE11" i="280"/>
  <c r="DE13" i="282"/>
  <c r="DC13" i="280"/>
  <c r="DC16" i="280" s="1"/>
  <c r="DB73" i="265"/>
  <c r="DD15" i="282"/>
  <c r="DD18" i="282" s="1"/>
  <c r="DC59" i="265"/>
  <c r="DC60" i="265" s="1"/>
  <c r="DE119" i="281"/>
  <c r="DE34" i="280"/>
  <c r="DE57" i="273"/>
  <c r="DE15" i="275"/>
  <c r="DE23" i="280"/>
  <c r="DE79" i="273"/>
  <c r="DF80" i="273" s="1"/>
  <c r="DF58" i="273" s="1"/>
  <c r="DF2" i="280"/>
  <c r="DE98" i="281"/>
  <c r="DE10" i="265" s="1"/>
  <c r="DE122" i="281"/>
  <c r="DE110" i="281"/>
  <c r="DE105" i="281"/>
  <c r="AZ114" i="281"/>
  <c r="AZ31" i="265" s="1"/>
  <c r="AZ33" i="265" s="1"/>
  <c r="AZ37" i="265" s="1"/>
  <c r="AZ42" i="265" s="1"/>
  <c r="AZ47" i="265" s="1"/>
  <c r="AZ50" i="265" s="1"/>
  <c r="AZ123" i="281"/>
  <c r="AZ124" i="281" s="1"/>
  <c r="DB51" i="281"/>
  <c r="DD14" i="281"/>
  <c r="DD28" i="281" s="1"/>
  <c r="DF39" i="273"/>
  <c r="DF41" i="273" s="1"/>
  <c r="DF42" i="273" s="1"/>
  <c r="DF4" i="282" s="1"/>
  <c r="DF58" i="281"/>
  <c r="DF81" i="281"/>
  <c r="DE46" i="281"/>
  <c r="DE72" i="281"/>
  <c r="DF2" i="275"/>
  <c r="DE118" i="273"/>
  <c r="DE58" i="281"/>
  <c r="DE81" i="281"/>
  <c r="BA60" i="281"/>
  <c r="AZ64" i="265"/>
  <c r="DA76" i="281"/>
  <c r="DA78" i="281" s="1"/>
  <c r="DA85" i="281" s="1"/>
  <c r="DA86" i="281" s="1"/>
  <c r="DB83" i="281" s="1"/>
  <c r="DG24" i="273"/>
  <c r="DG25" i="273" s="1"/>
  <c r="DG124" i="273"/>
  <c r="DF2" i="281"/>
  <c r="DF125" i="273"/>
  <c r="DF126" i="273" s="1"/>
  <c r="DF106" i="281" s="1"/>
  <c r="DE20" i="275"/>
  <c r="DF17" i="275" s="1"/>
  <c r="DE60" i="273"/>
  <c r="DF2" i="273"/>
  <c r="DI5" i="281"/>
  <c r="DI5" i="280"/>
  <c r="DF96" i="273"/>
  <c r="DF97" i="273" s="1"/>
  <c r="DE109" i="273"/>
  <c r="DE112" i="273" s="1"/>
  <c r="DF32" i="273"/>
  <c r="DF33" i="273" s="1"/>
  <c r="DE114" i="273"/>
  <c r="DE21" i="281" s="1"/>
  <c r="DE23" i="281" s="1"/>
  <c r="DE29" i="281" s="1"/>
  <c r="DB26" i="280"/>
  <c r="DD23" i="281"/>
  <c r="DD29" i="281" s="1"/>
  <c r="DE42" i="273"/>
  <c r="DE4" i="282" s="1"/>
  <c r="DE52" i="273"/>
  <c r="DC30" i="281"/>
  <c r="DC36" i="281" s="1"/>
  <c r="DC38" i="281" s="1"/>
  <c r="DD4" i="280"/>
  <c r="DD4" i="273"/>
  <c r="DD4" i="281"/>
  <c r="DD4" i="265"/>
  <c r="DD4" i="275"/>
  <c r="DD3" i="280"/>
  <c r="DD3" i="281"/>
  <c r="DF108" i="273"/>
  <c r="DF109" i="273" s="1"/>
  <c r="DF4" i="280"/>
  <c r="DF4" i="281"/>
  <c r="DE14" i="281"/>
  <c r="DE28" i="281" s="1"/>
  <c r="DG90" i="273"/>
  <c r="DG91" i="273" s="1"/>
  <c r="DG100" i="273" s="1"/>
  <c r="DH101" i="273" s="1"/>
  <c r="DH59" i="273" s="1"/>
  <c r="DF57" i="273"/>
  <c r="DF23" i="280"/>
  <c r="DF34" i="280"/>
  <c r="DF79" i="273"/>
  <c r="DG80" i="273" s="1"/>
  <c r="DG58" i="273" s="1"/>
  <c r="DG75" i="273"/>
  <c r="DG76" i="273" s="1"/>
  <c r="DF15" i="275"/>
  <c r="DG2" i="273"/>
  <c r="DG96" i="273"/>
  <c r="DG97" i="273" s="1"/>
  <c r="DG96" i="281" s="1"/>
  <c r="DG97" i="281" s="1"/>
  <c r="DI5" i="275"/>
  <c r="DI5" i="265"/>
  <c r="DJ10" i="273"/>
  <c r="DI13" i="273"/>
  <c r="DI14" i="273" s="1"/>
  <c r="DI5" i="273"/>
  <c r="DH47" i="273"/>
  <c r="DH48" i="273" s="1"/>
  <c r="DH51" i="273" s="1"/>
  <c r="DH56" i="273"/>
  <c r="DH37" i="273"/>
  <c r="DH19" i="273"/>
  <c r="DH20" i="273" s="1"/>
  <c r="DE66" i="273"/>
  <c r="DE67" i="273" s="1"/>
  <c r="DE3" i="282" s="1"/>
  <c r="DF4" i="265"/>
  <c r="DF4" i="275"/>
  <c r="DF4" i="273"/>
  <c r="DD3" i="273"/>
  <c r="DD3" i="265"/>
  <c r="DD3" i="275"/>
  <c r="DD50" i="273"/>
  <c r="AM56" i="280" l="1"/>
  <c r="AM57" i="280" s="1"/>
  <c r="DG2" i="280"/>
  <c r="DG2" i="282"/>
  <c r="DF52" i="273"/>
  <c r="DE15" i="282"/>
  <c r="DE18" i="282" s="1"/>
  <c r="DD59" i="265"/>
  <c r="DD60" i="265" s="1"/>
  <c r="DD13" i="280"/>
  <c r="DD16" i="280" s="1"/>
  <c r="DC73" i="265"/>
  <c r="DG13" i="282"/>
  <c r="DG11" i="280"/>
  <c r="DF119" i="281"/>
  <c r="DF11" i="280"/>
  <c r="DF13" i="282"/>
  <c r="AZ37" i="280"/>
  <c r="BA121" i="281"/>
  <c r="BA112" i="281" s="1"/>
  <c r="AZ69" i="265"/>
  <c r="DG81" i="281"/>
  <c r="DG119" i="281"/>
  <c r="DG2" i="265"/>
  <c r="DG2" i="275"/>
  <c r="DG32" i="273"/>
  <c r="DG33" i="273" s="1"/>
  <c r="DG118" i="273" s="1"/>
  <c r="DG98" i="281"/>
  <c r="DG10" i="265" s="1"/>
  <c r="DG122" i="281"/>
  <c r="DG110" i="281"/>
  <c r="DG105" i="281"/>
  <c r="DD30" i="281"/>
  <c r="DD36" i="281" s="1"/>
  <c r="DD38" i="281" s="1"/>
  <c r="DD84" i="281" s="1"/>
  <c r="DD107" i="281"/>
  <c r="DD111" i="281" s="1"/>
  <c r="BA52" i="281"/>
  <c r="BA53" i="281" s="1"/>
  <c r="BA30" i="265" s="1"/>
  <c r="BA113" i="281"/>
  <c r="DC107" i="281"/>
  <c r="DC111" i="281" s="1"/>
  <c r="DF119" i="273"/>
  <c r="DF120" i="273" s="1"/>
  <c r="DF12" i="281" s="1"/>
  <c r="DF96" i="281"/>
  <c r="DF97" i="281" s="1"/>
  <c r="DF22" i="281"/>
  <c r="DF60" i="273"/>
  <c r="DG60" i="273" s="1"/>
  <c r="DF46" i="281"/>
  <c r="DF72" i="281"/>
  <c r="DG57" i="273"/>
  <c r="DF113" i="273"/>
  <c r="DF114" i="273" s="1"/>
  <c r="DF21" i="281" s="1"/>
  <c r="DF23" i="281" s="1"/>
  <c r="DF29" i="281" s="1"/>
  <c r="DF13" i="281"/>
  <c r="DF37" i="281"/>
  <c r="DB76" i="281"/>
  <c r="DB78" i="281" s="1"/>
  <c r="DB85" i="281" s="1"/>
  <c r="DB86" i="281" s="1"/>
  <c r="DC83" i="281" s="1"/>
  <c r="DC84" i="281"/>
  <c r="DC71" i="281"/>
  <c r="DC73" i="281" s="1"/>
  <c r="DC77" i="281" s="1"/>
  <c r="DG15" i="275"/>
  <c r="DG58" i="281"/>
  <c r="DE30" i="281"/>
  <c r="DE36" i="281" s="1"/>
  <c r="DE38" i="281" s="1"/>
  <c r="DC9" i="265"/>
  <c r="DC11" i="265" s="1"/>
  <c r="DC14" i="265" s="1"/>
  <c r="DC19" i="265" s="1"/>
  <c r="DC22" i="265" s="1"/>
  <c r="DC50" i="281"/>
  <c r="DC61" i="281"/>
  <c r="DC45" i="281"/>
  <c r="DC47" i="281" s="1"/>
  <c r="DE4" i="280"/>
  <c r="DE4" i="265"/>
  <c r="DE4" i="281"/>
  <c r="DE4" i="275"/>
  <c r="DE4" i="273"/>
  <c r="DF118" i="273"/>
  <c r="DF38" i="273"/>
  <c r="DG39" i="273" s="1"/>
  <c r="DG41" i="273" s="1"/>
  <c r="DH24" i="273"/>
  <c r="DH25" i="273" s="1"/>
  <c r="DH2" i="282" s="1"/>
  <c r="DH124" i="273"/>
  <c r="DJ5" i="281"/>
  <c r="DJ5" i="280"/>
  <c r="DF20" i="275"/>
  <c r="DG17" i="275" s="1"/>
  <c r="DG20" i="275" s="1"/>
  <c r="DH17" i="275" s="1"/>
  <c r="DD61" i="281"/>
  <c r="DD45" i="281"/>
  <c r="DD47" i="281" s="1"/>
  <c r="DG2" i="281"/>
  <c r="DG125" i="273"/>
  <c r="DG126" i="273" s="1"/>
  <c r="DG106" i="281" s="1"/>
  <c r="DE3" i="280"/>
  <c r="DE3" i="281"/>
  <c r="DG113" i="273"/>
  <c r="DG37" i="281"/>
  <c r="DG13" i="281"/>
  <c r="DG22" i="281"/>
  <c r="DG119" i="273"/>
  <c r="DG120" i="273" s="1"/>
  <c r="DG12" i="281" s="1"/>
  <c r="DF14" i="281"/>
  <c r="DF28" i="281" s="1"/>
  <c r="DG79" i="273"/>
  <c r="DH80" i="273" s="1"/>
  <c r="DH58" i="273" s="1"/>
  <c r="DG34" i="280"/>
  <c r="DG23" i="280"/>
  <c r="DH2" i="280"/>
  <c r="DG108" i="273"/>
  <c r="DG109" i="273" s="1"/>
  <c r="DH90" i="273"/>
  <c r="DH91" i="273" s="1"/>
  <c r="DH100" i="273" s="1"/>
  <c r="DI101" i="273" s="1"/>
  <c r="DI59" i="273" s="1"/>
  <c r="DJ5" i="265"/>
  <c r="DJ5" i="273"/>
  <c r="DK10" i="273"/>
  <c r="DJ13" i="273"/>
  <c r="DJ14" i="273" s="1"/>
  <c r="DJ5" i="275"/>
  <c r="DH2" i="273"/>
  <c r="DI37" i="273"/>
  <c r="DI47" i="273"/>
  <c r="DI48" i="273" s="1"/>
  <c r="DI51" i="273" s="1"/>
  <c r="DI19" i="273"/>
  <c r="DI20" i="273" s="1"/>
  <c r="DI56" i="273"/>
  <c r="DE3" i="275"/>
  <c r="DE50" i="273"/>
  <c r="DE3" i="273"/>
  <c r="DE3" i="265"/>
  <c r="DF112" i="273"/>
  <c r="DF66" i="273"/>
  <c r="DF67" i="273" s="1"/>
  <c r="DF3" i="282" s="1"/>
  <c r="AM52" i="265" l="1"/>
  <c r="AM53" i="265" s="1"/>
  <c r="AM24" i="265"/>
  <c r="AM25" i="265" s="1"/>
  <c r="AM38" i="280"/>
  <c r="AM39" i="280" s="1"/>
  <c r="AM27" i="280"/>
  <c r="AM28" i="280" s="1"/>
  <c r="DH2" i="265"/>
  <c r="DH2" i="275"/>
  <c r="DH32" i="273"/>
  <c r="DH33" i="273" s="1"/>
  <c r="DH118" i="273" s="1"/>
  <c r="DD71" i="281"/>
  <c r="DD73" i="281" s="1"/>
  <c r="DD77" i="281" s="1"/>
  <c r="DE13" i="280"/>
  <c r="DE16" i="280" s="1"/>
  <c r="DD73" i="265"/>
  <c r="DF15" i="282"/>
  <c r="DF18" i="282" s="1"/>
  <c r="DE59" i="265"/>
  <c r="DE60" i="265" s="1"/>
  <c r="BA62" i="281"/>
  <c r="BA63" i="281" s="1"/>
  <c r="BB60" i="281" s="1"/>
  <c r="DD50" i="281"/>
  <c r="DD9" i="265"/>
  <c r="DD11" i="265" s="1"/>
  <c r="DD14" i="265" s="1"/>
  <c r="DD19" i="265" s="1"/>
  <c r="DD22" i="265" s="1"/>
  <c r="DG38" i="273"/>
  <c r="BA114" i="281"/>
  <c r="BA31" i="265" s="1"/>
  <c r="BA33" i="265" s="1"/>
  <c r="BA37" i="265" s="1"/>
  <c r="BA42" i="265" s="1"/>
  <c r="BA47" i="265" s="1"/>
  <c r="BA50" i="265" s="1"/>
  <c r="BA123" i="281"/>
  <c r="BA124" i="281" s="1"/>
  <c r="DF98" i="281"/>
  <c r="DF10" i="265" s="1"/>
  <c r="DF110" i="281"/>
  <c r="DF122" i="281"/>
  <c r="DF105" i="281"/>
  <c r="DC51" i="281"/>
  <c r="DE107" i="281"/>
  <c r="DE111" i="281" s="1"/>
  <c r="DD51" i="281"/>
  <c r="DG46" i="281"/>
  <c r="DG72" i="281"/>
  <c r="DH38" i="273"/>
  <c r="DH39" i="273"/>
  <c r="DH41" i="273" s="1"/>
  <c r="DG114" i="273"/>
  <c r="DG21" i="281" s="1"/>
  <c r="DG23" i="281" s="1"/>
  <c r="DG29" i="281" s="1"/>
  <c r="BA64" i="265"/>
  <c r="DC76" i="281"/>
  <c r="DC78" i="281" s="1"/>
  <c r="DC85" i="281" s="1"/>
  <c r="DC86" i="281" s="1"/>
  <c r="DD83" i="281" s="1"/>
  <c r="DE71" i="281"/>
  <c r="DE73" i="281" s="1"/>
  <c r="DE77" i="281" s="1"/>
  <c r="DE84" i="281"/>
  <c r="DG52" i="273"/>
  <c r="DG42" i="273"/>
  <c r="DG4" i="282" s="1"/>
  <c r="DC26" i="280"/>
  <c r="DI24" i="273"/>
  <c r="DI25" i="273" s="1"/>
  <c r="DI124" i="273"/>
  <c r="DK5" i="281"/>
  <c r="DK5" i="280"/>
  <c r="DD26" i="280"/>
  <c r="DH2" i="281"/>
  <c r="DH125" i="273"/>
  <c r="DH126" i="273" s="1"/>
  <c r="DH106" i="281" s="1"/>
  <c r="DH75" i="273"/>
  <c r="DH76" i="273" s="1"/>
  <c r="DH96" i="273"/>
  <c r="DH97" i="273" s="1"/>
  <c r="DH96" i="281" s="1"/>
  <c r="DH97" i="281" s="1"/>
  <c r="DE9" i="265"/>
  <c r="DE11" i="265" s="1"/>
  <c r="DE14" i="265" s="1"/>
  <c r="DE19" i="265" s="1"/>
  <c r="DE22" i="265" s="1"/>
  <c r="DE61" i="281"/>
  <c r="DE50" i="281"/>
  <c r="DE45" i="281"/>
  <c r="DE47" i="281" s="1"/>
  <c r="DF30" i="281"/>
  <c r="DF36" i="281" s="1"/>
  <c r="DF38" i="281" s="1"/>
  <c r="DI32" i="273"/>
  <c r="DI33" i="273" s="1"/>
  <c r="DI118" i="273" s="1"/>
  <c r="DF3" i="280"/>
  <c r="DF3" i="281"/>
  <c r="DG14" i="281"/>
  <c r="DG28" i="281" s="1"/>
  <c r="DI2" i="280"/>
  <c r="DH34" i="280"/>
  <c r="DH23" i="280"/>
  <c r="DK5" i="265"/>
  <c r="DK5" i="273"/>
  <c r="DL10" i="273"/>
  <c r="DK13" i="273"/>
  <c r="DK14" i="273" s="1"/>
  <c r="DK5" i="275"/>
  <c r="DI96" i="273"/>
  <c r="DI97" i="273" s="1"/>
  <c r="DJ37" i="273"/>
  <c r="DJ56" i="273"/>
  <c r="DJ47" i="273"/>
  <c r="DJ48" i="273" s="1"/>
  <c r="DJ51" i="273" s="1"/>
  <c r="DJ19" i="273"/>
  <c r="DJ20" i="273" s="1"/>
  <c r="DF3" i="273"/>
  <c r="DF3" i="275"/>
  <c r="DF3" i="265"/>
  <c r="DF50" i="273"/>
  <c r="DG66" i="273"/>
  <c r="DG67" i="273" s="1"/>
  <c r="DG3" i="282" s="1"/>
  <c r="DG112" i="273"/>
  <c r="AM74" i="265" l="1"/>
  <c r="AM75" i="265" s="1"/>
  <c r="AM81" i="265" s="1"/>
  <c r="AN25" i="280"/>
  <c r="AM63" i="265"/>
  <c r="AM65" i="265" s="1"/>
  <c r="AM67" i="265" s="1"/>
  <c r="AM80" i="265" s="1"/>
  <c r="AN36" i="280"/>
  <c r="DH11" i="280"/>
  <c r="DH13" i="282"/>
  <c r="DI125" i="273"/>
  <c r="DI2" i="282"/>
  <c r="DG15" i="282"/>
  <c r="DG18" i="282" s="1"/>
  <c r="DF59" i="265"/>
  <c r="DF60" i="265" s="1"/>
  <c r="DF13" i="280"/>
  <c r="DF16" i="280" s="1"/>
  <c r="DE73" i="265"/>
  <c r="DI126" i="273"/>
  <c r="DI106" i="281" s="1"/>
  <c r="BA37" i="280"/>
  <c r="BB121" i="281"/>
  <c r="BB112" i="281" s="1"/>
  <c r="BA69" i="265"/>
  <c r="DI38" i="273"/>
  <c r="DH81" i="281"/>
  <c r="DH119" i="281"/>
  <c r="DH98" i="281"/>
  <c r="DH10" i="265" s="1"/>
  <c r="DH122" i="281"/>
  <c r="DH110" i="281"/>
  <c r="DH105" i="281"/>
  <c r="DE51" i="281"/>
  <c r="DF107" i="281"/>
  <c r="DF111" i="281" s="1"/>
  <c r="BB52" i="281"/>
  <c r="BB53" i="281" s="1"/>
  <c r="BB62" i="281" s="1"/>
  <c r="BB63" i="281" s="1"/>
  <c r="BB113" i="281"/>
  <c r="DI108" i="273"/>
  <c r="DI96" i="281"/>
  <c r="DI97" i="281" s="1"/>
  <c r="DH46" i="281"/>
  <c r="DH72" i="281"/>
  <c r="DI72" i="281"/>
  <c r="DH42" i="273"/>
  <c r="DH4" i="282" s="1"/>
  <c r="DH52" i="273"/>
  <c r="DI39" i="273"/>
  <c r="DI41" i="273" s="1"/>
  <c r="DI42" i="273" s="1"/>
  <c r="DI2" i="273"/>
  <c r="DG30" i="281"/>
  <c r="DG36" i="281" s="1"/>
  <c r="DG38" i="281" s="1"/>
  <c r="DG9" i="265" s="1"/>
  <c r="DG11" i="265" s="1"/>
  <c r="DG14" i="265" s="1"/>
  <c r="DG19" i="265" s="1"/>
  <c r="DG22" i="265" s="1"/>
  <c r="DD76" i="281"/>
  <c r="DD78" i="281" s="1"/>
  <c r="DD85" i="281" s="1"/>
  <c r="DD86" i="281" s="1"/>
  <c r="DE83" i="281" s="1"/>
  <c r="DF84" i="281"/>
  <c r="DF71" i="281"/>
  <c r="DF73" i="281" s="1"/>
  <c r="DF77" i="281" s="1"/>
  <c r="DH37" i="281"/>
  <c r="DH13" i="281"/>
  <c r="DH119" i="273"/>
  <c r="DH120" i="273" s="1"/>
  <c r="DH12" i="281" s="1"/>
  <c r="DH113" i="273"/>
  <c r="DH114" i="273" s="1"/>
  <c r="DH21" i="281" s="1"/>
  <c r="DH22" i="281"/>
  <c r="DH108" i="273"/>
  <c r="DH109" i="273" s="1"/>
  <c r="DI109" i="273" s="1"/>
  <c r="DG4" i="281"/>
  <c r="DG4" i="275"/>
  <c r="DG4" i="265"/>
  <c r="DG4" i="280"/>
  <c r="DG4" i="273"/>
  <c r="DJ24" i="273"/>
  <c r="DJ25" i="273" s="1"/>
  <c r="DJ2" i="275" s="1"/>
  <c r="DJ124" i="273"/>
  <c r="DI90" i="273"/>
  <c r="DI91" i="273" s="1"/>
  <c r="DI100" i="273" s="1"/>
  <c r="DJ101" i="273" s="1"/>
  <c r="DJ59" i="273" s="1"/>
  <c r="DI2" i="265"/>
  <c r="DL5" i="281"/>
  <c r="DL5" i="280"/>
  <c r="DI2" i="275"/>
  <c r="DI75" i="273"/>
  <c r="DI76" i="273" s="1"/>
  <c r="DI2" i="281"/>
  <c r="DF9" i="265"/>
  <c r="DF11" i="265" s="1"/>
  <c r="DF14" i="265" s="1"/>
  <c r="DF19" i="265" s="1"/>
  <c r="DF22" i="265" s="1"/>
  <c r="DF61" i="281"/>
  <c r="DF50" i="281"/>
  <c r="DF45" i="281"/>
  <c r="DF47" i="281" s="1"/>
  <c r="DE26" i="280"/>
  <c r="DH58" i="281"/>
  <c r="DH79" i="273"/>
  <c r="DI80" i="273" s="1"/>
  <c r="DI58" i="273" s="1"/>
  <c r="DH57" i="273"/>
  <c r="DH60" i="273" s="1"/>
  <c r="DH15" i="275"/>
  <c r="DH20" i="275" s="1"/>
  <c r="DI17" i="275" s="1"/>
  <c r="DF26" i="280"/>
  <c r="DJ39" i="273"/>
  <c r="DJ41" i="273" s="1"/>
  <c r="DJ42" i="273" s="1"/>
  <c r="DJ4" i="282" s="1"/>
  <c r="DG3" i="280"/>
  <c r="DG3" i="281"/>
  <c r="DI119" i="273"/>
  <c r="DI120" i="273" s="1"/>
  <c r="DI12" i="281" s="1"/>
  <c r="DI37" i="281"/>
  <c r="DI22" i="281"/>
  <c r="DI23" i="281" s="1"/>
  <c r="DI29" i="281" s="1"/>
  <c r="DI13" i="281"/>
  <c r="DI14" i="281" s="1"/>
  <c r="DI28" i="281" s="1"/>
  <c r="DI4" i="281"/>
  <c r="DI34" i="280"/>
  <c r="DI23" i="280"/>
  <c r="DJ90" i="273"/>
  <c r="DJ91" i="273" s="1"/>
  <c r="DJ100" i="273" s="1"/>
  <c r="DK101" i="273" s="1"/>
  <c r="DK59" i="273" s="1"/>
  <c r="DI113" i="273"/>
  <c r="DL5" i="265"/>
  <c r="DL5" i="273"/>
  <c r="DL13" i="273"/>
  <c r="DL14" i="273" s="1"/>
  <c r="DL5" i="275"/>
  <c r="DM10" i="273"/>
  <c r="DK37" i="273"/>
  <c r="DK47" i="273"/>
  <c r="DK48" i="273" s="1"/>
  <c r="DK51" i="273" s="1"/>
  <c r="DK56" i="273"/>
  <c r="DK19" i="273"/>
  <c r="DK20" i="273" s="1"/>
  <c r="DH66" i="273"/>
  <c r="DH67" i="273" s="1"/>
  <c r="DH3" i="282" s="1"/>
  <c r="DG3" i="265"/>
  <c r="DG3" i="273"/>
  <c r="DG50" i="273"/>
  <c r="DG3" i="275"/>
  <c r="DI57" i="273"/>
  <c r="DI79" i="273"/>
  <c r="DJ80" i="273" s="1"/>
  <c r="DJ58" i="273" s="1"/>
  <c r="DI15" i="275"/>
  <c r="DI4" i="265"/>
  <c r="DI4" i="275"/>
  <c r="AN49" i="280" l="1"/>
  <c r="AN51" i="280" s="1"/>
  <c r="AN55" i="280" s="1"/>
  <c r="AN44" i="280"/>
  <c r="AN46" i="280" s="1"/>
  <c r="AN54" i="280" s="1"/>
  <c r="AM83" i="265"/>
  <c r="AM82" i="265"/>
  <c r="DI114" i="273"/>
  <c r="DI21" i="281" s="1"/>
  <c r="DI119" i="281"/>
  <c r="DI11" i="280"/>
  <c r="DI13" i="282"/>
  <c r="DI4" i="280"/>
  <c r="DI4" i="282"/>
  <c r="DI46" i="281"/>
  <c r="DJ75" i="273"/>
  <c r="DJ2" i="282"/>
  <c r="DG13" i="280"/>
  <c r="DG16" i="280" s="1"/>
  <c r="DF73" i="265"/>
  <c r="DH15" i="282"/>
  <c r="DH18" i="282" s="1"/>
  <c r="DG59" i="265"/>
  <c r="DG60" i="265" s="1"/>
  <c r="DG61" i="281"/>
  <c r="DI4" i="273"/>
  <c r="DH112" i="273"/>
  <c r="DI52" i="273"/>
  <c r="DJ32" i="273"/>
  <c r="DJ33" i="273" s="1"/>
  <c r="DJ38" i="273" s="1"/>
  <c r="DG84" i="281"/>
  <c r="BB30" i="265"/>
  <c r="DI98" i="281"/>
  <c r="DI10" i="265" s="1"/>
  <c r="DI122" i="281"/>
  <c r="DI110" i="281"/>
  <c r="DI105" i="281"/>
  <c r="BB114" i="281"/>
  <c r="BB31" i="265" s="1"/>
  <c r="BB123" i="281"/>
  <c r="BB124" i="281" s="1"/>
  <c r="DF51" i="281"/>
  <c r="DG71" i="281"/>
  <c r="DG73" i="281" s="1"/>
  <c r="DG77" i="281" s="1"/>
  <c r="DG107" i="281"/>
  <c r="DG111" i="281" s="1"/>
  <c r="DJ52" i="273"/>
  <c r="DG26" i="280"/>
  <c r="DK39" i="273"/>
  <c r="DK41" i="273" s="1"/>
  <c r="DK52" i="273" s="1"/>
  <c r="DJ76" i="273"/>
  <c r="DG45" i="281"/>
  <c r="DG47" i="281" s="1"/>
  <c r="DG50" i="281"/>
  <c r="DJ58" i="281"/>
  <c r="DJ81" i="281"/>
  <c r="DJ118" i="273"/>
  <c r="DJ2" i="265"/>
  <c r="DI58" i="281"/>
  <c r="DI81" i="281"/>
  <c r="DH4" i="281"/>
  <c r="DH4" i="265"/>
  <c r="DH4" i="275"/>
  <c r="DH4" i="280"/>
  <c r="DH4" i="273"/>
  <c r="BC60" i="281"/>
  <c r="BB64" i="265"/>
  <c r="DE76" i="281"/>
  <c r="DE78" i="281" s="1"/>
  <c r="DE85" i="281" s="1"/>
  <c r="DE86" i="281" s="1"/>
  <c r="DF83" i="281" s="1"/>
  <c r="DH14" i="281"/>
  <c r="DH28" i="281" s="1"/>
  <c r="DK24" i="273"/>
  <c r="DK25" i="273" s="1"/>
  <c r="DK2" i="282" s="1"/>
  <c r="DK124" i="273"/>
  <c r="DJ2" i="281"/>
  <c r="DJ125" i="273"/>
  <c r="DJ126" i="273" s="1"/>
  <c r="DJ106" i="281" s="1"/>
  <c r="DI20" i="275"/>
  <c r="DJ17" i="275" s="1"/>
  <c r="DI60" i="273"/>
  <c r="DI66" i="273" s="1"/>
  <c r="DI67" i="273" s="1"/>
  <c r="DI3" i="282" s="1"/>
  <c r="DJ96" i="273"/>
  <c r="DJ97" i="273" s="1"/>
  <c r="DJ96" i="281" s="1"/>
  <c r="DJ97" i="281" s="1"/>
  <c r="DM5" i="281"/>
  <c r="DM5" i="280"/>
  <c r="DJ2" i="273"/>
  <c r="DJ2" i="280"/>
  <c r="DH23" i="281"/>
  <c r="DH29" i="281" s="1"/>
  <c r="DI30" i="281"/>
  <c r="DI36" i="281" s="1"/>
  <c r="DI38" i="281" s="1"/>
  <c r="DJ4" i="280"/>
  <c r="DJ4" i="281"/>
  <c r="DH3" i="280"/>
  <c r="DH3" i="281"/>
  <c r="DJ119" i="273"/>
  <c r="DJ120" i="273" s="1"/>
  <c r="DJ12" i="281" s="1"/>
  <c r="DJ22" i="281"/>
  <c r="DJ23" i="281" s="1"/>
  <c r="DJ29" i="281" s="1"/>
  <c r="DK2" i="280"/>
  <c r="DK2" i="281"/>
  <c r="DJ23" i="280"/>
  <c r="DJ34" i="280"/>
  <c r="DK2" i="275"/>
  <c r="DK2" i="273"/>
  <c r="DK90" i="273"/>
  <c r="DK91" i="273" s="1"/>
  <c r="DK100" i="273" s="1"/>
  <c r="DL101" i="273" s="1"/>
  <c r="DL59" i="273" s="1"/>
  <c r="DM5" i="265"/>
  <c r="DM5" i="273"/>
  <c r="DN10" i="273"/>
  <c r="DM5" i="275"/>
  <c r="DM13" i="273"/>
  <c r="DM14" i="273" s="1"/>
  <c r="DL19" i="273"/>
  <c r="DL20" i="273" s="1"/>
  <c r="DL56" i="273"/>
  <c r="DL47" i="273"/>
  <c r="DL48" i="273" s="1"/>
  <c r="DL51" i="273" s="1"/>
  <c r="DL37" i="273"/>
  <c r="DJ113" i="273"/>
  <c r="DJ114" i="273" s="1"/>
  <c r="DJ21" i="281" s="1"/>
  <c r="DJ4" i="275"/>
  <c r="DJ4" i="265"/>
  <c r="DJ4" i="273"/>
  <c r="DK42" i="273"/>
  <c r="DK4" i="282" s="1"/>
  <c r="DJ57" i="273"/>
  <c r="DJ79" i="273"/>
  <c r="DK80" i="273" s="1"/>
  <c r="DK58" i="273" s="1"/>
  <c r="DJ15" i="275"/>
  <c r="DJ20" i="275" s="1"/>
  <c r="DK17" i="275" s="1"/>
  <c r="DH3" i="275"/>
  <c r="DH3" i="265"/>
  <c r="DH3" i="273"/>
  <c r="DH50" i="273"/>
  <c r="DI112" i="273"/>
  <c r="AN56" i="280" l="1"/>
  <c r="AN57" i="280" s="1"/>
  <c r="AN38" i="280"/>
  <c r="AN39" i="280" s="1"/>
  <c r="AN27" i="280"/>
  <c r="AN28" i="280" s="1"/>
  <c r="DJ108" i="273"/>
  <c r="DJ109" i="273" s="1"/>
  <c r="DJ13" i="281"/>
  <c r="DJ14" i="281" s="1"/>
  <c r="DJ28" i="281" s="1"/>
  <c r="DJ37" i="281"/>
  <c r="DK2" i="265"/>
  <c r="DJ119" i="281"/>
  <c r="DJ11" i="280"/>
  <c r="DJ13" i="282"/>
  <c r="DI15" i="282"/>
  <c r="DI18" i="282" s="1"/>
  <c r="DH59" i="265"/>
  <c r="DH60" i="265" s="1"/>
  <c r="DH13" i="280"/>
  <c r="DH16" i="280" s="1"/>
  <c r="DG73" i="265"/>
  <c r="BC121" i="281"/>
  <c r="BC112" i="281" s="1"/>
  <c r="BB69" i="265"/>
  <c r="BB33" i="265"/>
  <c r="BB37" i="265" s="1"/>
  <c r="BB42" i="265" s="1"/>
  <c r="BB47" i="265" s="1"/>
  <c r="BB50" i="265" s="1"/>
  <c r="DJ98" i="281"/>
  <c r="DJ10" i="265" s="1"/>
  <c r="DJ122" i="281"/>
  <c r="DJ110" i="281"/>
  <c r="DJ105" i="281"/>
  <c r="DI107" i="281"/>
  <c r="DI111" i="281" s="1"/>
  <c r="BC52" i="281"/>
  <c r="BC53" i="281" s="1"/>
  <c r="BC62" i="281" s="1"/>
  <c r="BC63" i="281" s="1"/>
  <c r="BC113" i="281"/>
  <c r="DG51" i="281"/>
  <c r="DJ46" i="281"/>
  <c r="DJ72" i="281"/>
  <c r="DF76" i="281"/>
  <c r="DF78" i="281" s="1"/>
  <c r="DF85" i="281" s="1"/>
  <c r="DF86" i="281" s="1"/>
  <c r="DG83" i="281" s="1"/>
  <c r="DI71" i="281"/>
  <c r="DI73" i="281" s="1"/>
  <c r="DI77" i="281" s="1"/>
  <c r="DI84" i="281"/>
  <c r="DH30" i="281"/>
  <c r="DH36" i="281" s="1"/>
  <c r="DH38" i="281" s="1"/>
  <c r="DN5" i="281"/>
  <c r="DN5" i="280"/>
  <c r="DJ60" i="273"/>
  <c r="DJ66" i="273" s="1"/>
  <c r="DJ67" i="273" s="1"/>
  <c r="DJ3" i="282" s="1"/>
  <c r="DL24" i="273"/>
  <c r="DL25" i="273" s="1"/>
  <c r="DL124" i="273"/>
  <c r="DI9" i="265"/>
  <c r="DI11" i="265" s="1"/>
  <c r="DI14" i="265" s="1"/>
  <c r="DI19" i="265" s="1"/>
  <c r="DI22" i="265" s="1"/>
  <c r="DI26" i="280" s="1"/>
  <c r="DI61" i="281"/>
  <c r="DI50" i="281"/>
  <c r="DI45" i="281"/>
  <c r="DI47" i="281" s="1"/>
  <c r="DK75" i="273"/>
  <c r="DK76" i="273" s="1"/>
  <c r="DK125" i="273"/>
  <c r="DK126" i="273" s="1"/>
  <c r="DK106" i="281" s="1"/>
  <c r="DK32" i="273"/>
  <c r="DK33" i="273" s="1"/>
  <c r="DK96" i="273"/>
  <c r="DK97" i="273" s="1"/>
  <c r="DK96" i="281" s="1"/>
  <c r="DK97" i="281" s="1"/>
  <c r="DJ30" i="281"/>
  <c r="DJ36" i="281" s="1"/>
  <c r="DJ38" i="281" s="1"/>
  <c r="DI3" i="280"/>
  <c r="DI3" i="281"/>
  <c r="DK4" i="280"/>
  <c r="DK4" i="281"/>
  <c r="DL32" i="273"/>
  <c r="DL33" i="273" s="1"/>
  <c r="DL38" i="273" s="1"/>
  <c r="DM37" i="273"/>
  <c r="DM47" i="273"/>
  <c r="DM48" i="273" s="1"/>
  <c r="DM51" i="273" s="1"/>
  <c r="DM56" i="273"/>
  <c r="DM19" i="273"/>
  <c r="DM20" i="273" s="1"/>
  <c r="DN5" i="275"/>
  <c r="DN5" i="265"/>
  <c r="DN13" i="273"/>
  <c r="DN14" i="273" s="1"/>
  <c r="DN5" i="273"/>
  <c r="DO10" i="273"/>
  <c r="DK4" i="265"/>
  <c r="DK4" i="275"/>
  <c r="DK4" i="273"/>
  <c r="DJ112" i="273"/>
  <c r="DI3" i="265"/>
  <c r="DI50" i="273"/>
  <c r="DI3" i="275"/>
  <c r="DI3" i="273"/>
  <c r="AN52" i="265" l="1"/>
  <c r="AN53" i="265" s="1"/>
  <c r="AN24" i="265"/>
  <c r="AN25" i="265" s="1"/>
  <c r="AN74" i="265"/>
  <c r="AN75" i="265" s="1"/>
  <c r="AN81" i="265" s="1"/>
  <c r="AO25" i="280"/>
  <c r="AO36" i="280"/>
  <c r="AN63" i="265"/>
  <c r="AN65" i="265" s="1"/>
  <c r="AN67" i="265" s="1"/>
  <c r="AN80" i="265" s="1"/>
  <c r="DK13" i="282"/>
  <c r="DK11" i="280"/>
  <c r="DL2" i="280"/>
  <c r="DL2" i="282"/>
  <c r="DI13" i="280"/>
  <c r="DI16" i="280" s="1"/>
  <c r="DH73" i="265"/>
  <c r="DJ15" i="282"/>
  <c r="DJ18" i="282" s="1"/>
  <c r="DI59" i="265"/>
  <c r="DI60" i="265" s="1"/>
  <c r="BC30" i="265"/>
  <c r="DK81" i="281"/>
  <c r="DK119" i="281"/>
  <c r="BB37" i="280"/>
  <c r="DL2" i="273"/>
  <c r="DK98" i="281"/>
  <c r="DK10" i="265" s="1"/>
  <c r="DK122" i="281"/>
  <c r="DK110" i="281"/>
  <c r="DK105" i="281"/>
  <c r="BC114" i="281"/>
  <c r="BC31" i="265" s="1"/>
  <c r="BC123" i="281"/>
  <c r="BC124" i="281" s="1"/>
  <c r="DJ107" i="281"/>
  <c r="DJ111" i="281" s="1"/>
  <c r="DH61" i="281"/>
  <c r="DH107" i="281"/>
  <c r="DH111" i="281" s="1"/>
  <c r="DI51" i="281"/>
  <c r="DK46" i="281"/>
  <c r="DK72" i="281"/>
  <c r="DH45" i="281"/>
  <c r="DH47" i="281" s="1"/>
  <c r="BD60" i="281"/>
  <c r="BC64" i="265"/>
  <c r="DG76" i="281"/>
  <c r="DG78" i="281" s="1"/>
  <c r="DG85" i="281" s="1"/>
  <c r="DG86" i="281" s="1"/>
  <c r="DH83" i="281" s="1"/>
  <c r="DH84" i="281"/>
  <c r="DH71" i="281"/>
  <c r="DH73" i="281" s="1"/>
  <c r="DH77" i="281" s="1"/>
  <c r="DJ84" i="281"/>
  <c r="DJ71" i="281"/>
  <c r="DJ73" i="281" s="1"/>
  <c r="DJ77" i="281" s="1"/>
  <c r="DH50" i="281"/>
  <c r="DH9" i="265"/>
  <c r="DH11" i="265" s="1"/>
  <c r="DH14" i="265" s="1"/>
  <c r="DH19" i="265" s="1"/>
  <c r="DH22" i="265" s="1"/>
  <c r="DH26" i="280" s="1"/>
  <c r="DM24" i="273"/>
  <c r="DM25" i="273" s="1"/>
  <c r="DM124" i="273"/>
  <c r="DK38" i="273"/>
  <c r="DL39" i="273" s="1"/>
  <c r="DL41" i="273" s="1"/>
  <c r="DK118" i="273"/>
  <c r="DK58" i="281"/>
  <c r="DK23" i="280"/>
  <c r="DK79" i="273"/>
  <c r="DL80" i="273" s="1"/>
  <c r="DL58" i="273" s="1"/>
  <c r="DK34" i="280"/>
  <c r="DK57" i="273"/>
  <c r="DK60" i="273" s="1"/>
  <c r="DK66" i="273" s="1"/>
  <c r="DK67" i="273" s="1"/>
  <c r="DK3" i="282" s="1"/>
  <c r="DK15" i="275"/>
  <c r="DK20" i="275" s="1"/>
  <c r="DL17" i="275" s="1"/>
  <c r="DL2" i="281"/>
  <c r="DL125" i="273"/>
  <c r="DL126" i="273" s="1"/>
  <c r="DL106" i="281" s="1"/>
  <c r="DL2" i="265"/>
  <c r="DL118" i="273"/>
  <c r="DO5" i="281"/>
  <c r="DO5" i="280"/>
  <c r="DL90" i="273"/>
  <c r="DL91" i="273" s="1"/>
  <c r="DL100" i="273" s="1"/>
  <c r="DM101" i="273" s="1"/>
  <c r="DM59" i="273" s="1"/>
  <c r="DL96" i="273"/>
  <c r="DL97" i="273" s="1"/>
  <c r="DL37" i="281" s="1"/>
  <c r="DL2" i="275"/>
  <c r="DL75" i="273"/>
  <c r="DL76" i="273" s="1"/>
  <c r="DJ9" i="265"/>
  <c r="DJ11" i="265" s="1"/>
  <c r="DJ14" i="265" s="1"/>
  <c r="DJ19" i="265" s="1"/>
  <c r="DJ22" i="265" s="1"/>
  <c r="DJ61" i="281"/>
  <c r="DJ50" i="281"/>
  <c r="DJ45" i="281"/>
  <c r="DJ47" i="281" s="1"/>
  <c r="DK37" i="281"/>
  <c r="DK22" i="281"/>
  <c r="DK23" i="281" s="1"/>
  <c r="DK29" i="281" s="1"/>
  <c r="DK113" i="273"/>
  <c r="DK114" i="273" s="1"/>
  <c r="DK21" i="281" s="1"/>
  <c r="DK108" i="273"/>
  <c r="DK109" i="273" s="1"/>
  <c r="DK13" i="281"/>
  <c r="DK14" i="281" s="1"/>
  <c r="DK28" i="281" s="1"/>
  <c r="DK119" i="273"/>
  <c r="DK120" i="273" s="1"/>
  <c r="DK12" i="281" s="1"/>
  <c r="DM2" i="275"/>
  <c r="DJ3" i="280"/>
  <c r="DJ3" i="281"/>
  <c r="DL113" i="273"/>
  <c r="DL22" i="281"/>
  <c r="DL23" i="281" s="1"/>
  <c r="DL29" i="281" s="1"/>
  <c r="DL34" i="280"/>
  <c r="DL119" i="273"/>
  <c r="DL120" i="273" s="1"/>
  <c r="DL12" i="281" s="1"/>
  <c r="DO5" i="275"/>
  <c r="DO5" i="265"/>
  <c r="DP10" i="273"/>
  <c r="DO5" i="273"/>
  <c r="DO13" i="273"/>
  <c r="DO14" i="273" s="1"/>
  <c r="DN37" i="273"/>
  <c r="DN47" i="273"/>
  <c r="DN48" i="273" s="1"/>
  <c r="DN51" i="273" s="1"/>
  <c r="DN19" i="273"/>
  <c r="DN20" i="273" s="1"/>
  <c r="DN56" i="273"/>
  <c r="DJ3" i="265"/>
  <c r="DJ50" i="273"/>
  <c r="DJ3" i="275"/>
  <c r="DJ3" i="273"/>
  <c r="DK112" i="273"/>
  <c r="AO49" i="280" l="1"/>
  <c r="AO51" i="280" s="1"/>
  <c r="AO55" i="280" s="1"/>
  <c r="AN82" i="265"/>
  <c r="AN83" i="265"/>
  <c r="AO44" i="280"/>
  <c r="AO46" i="280" s="1"/>
  <c r="AO54" i="280" s="1"/>
  <c r="DL11" i="280"/>
  <c r="DL13" i="282"/>
  <c r="DL23" i="280"/>
  <c r="DL13" i="281"/>
  <c r="DL14" i="281" s="1"/>
  <c r="DL28" i="281" s="1"/>
  <c r="DM32" i="273"/>
  <c r="DM33" i="273" s="1"/>
  <c r="DM2" i="282"/>
  <c r="DK15" i="282"/>
  <c r="DK18" i="282" s="1"/>
  <c r="DJ59" i="265"/>
  <c r="DJ60" i="265" s="1"/>
  <c r="DJ13" i="280"/>
  <c r="DJ16" i="280" s="1"/>
  <c r="DI73" i="265"/>
  <c r="BC33" i="265"/>
  <c r="BC37" i="265" s="1"/>
  <c r="BC42" i="265" s="1"/>
  <c r="BC47" i="265" s="1"/>
  <c r="BC50" i="265" s="1"/>
  <c r="BD121" i="281"/>
  <c r="BD112" i="281" s="1"/>
  <c r="BD113" i="281" s="1"/>
  <c r="BC69" i="265"/>
  <c r="DM2" i="273"/>
  <c r="DM75" i="273"/>
  <c r="DM76" i="273" s="1"/>
  <c r="DL114" i="273"/>
  <c r="DL21" i="281" s="1"/>
  <c r="DL81" i="281"/>
  <c r="DL119" i="281"/>
  <c r="DJ51" i="281"/>
  <c r="DH51" i="281"/>
  <c r="DL108" i="273"/>
  <c r="DL109" i="273" s="1"/>
  <c r="DL96" i="281"/>
  <c r="DL97" i="281" s="1"/>
  <c r="DM38" i="273"/>
  <c r="DM118" i="273"/>
  <c r="DM58" i="281"/>
  <c r="DM81" i="281"/>
  <c r="DM90" i="273"/>
  <c r="DM91" i="273" s="1"/>
  <c r="DM100" i="273" s="1"/>
  <c r="DN101" i="273" s="1"/>
  <c r="DN59" i="273" s="1"/>
  <c r="DM96" i="273"/>
  <c r="DM97" i="273" s="1"/>
  <c r="DM96" i="281" s="1"/>
  <c r="DM97" i="281" s="1"/>
  <c r="DM2" i="280"/>
  <c r="DL46" i="281"/>
  <c r="DL72" i="281"/>
  <c r="DK30" i="281"/>
  <c r="DK36" i="281" s="1"/>
  <c r="DK38" i="281" s="1"/>
  <c r="BD52" i="281"/>
  <c r="BD53" i="281" s="1"/>
  <c r="DH76" i="281"/>
  <c r="DH78" i="281" s="1"/>
  <c r="DH85" i="281" s="1"/>
  <c r="DH86" i="281" s="1"/>
  <c r="DI83" i="281" s="1"/>
  <c r="DP5" i="281"/>
  <c r="DP5" i="280"/>
  <c r="DJ26" i="280"/>
  <c r="DL52" i="273"/>
  <c r="DL42" i="273"/>
  <c r="DL4" i="282" s="1"/>
  <c r="DN24" i="273"/>
  <c r="DN25" i="273" s="1"/>
  <c r="DN2" i="282" s="1"/>
  <c r="DN124" i="273"/>
  <c r="DL58" i="281"/>
  <c r="DL79" i="273"/>
  <c r="DM80" i="273" s="1"/>
  <c r="DM58" i="273" s="1"/>
  <c r="DL57" i="273"/>
  <c r="DL60" i="273" s="1"/>
  <c r="DL15" i="275"/>
  <c r="DL20" i="275" s="1"/>
  <c r="DM17" i="275" s="1"/>
  <c r="DM39" i="273"/>
  <c r="DM41" i="273" s="1"/>
  <c r="DM2" i="281"/>
  <c r="DM125" i="273"/>
  <c r="DM126" i="273" s="1"/>
  <c r="DM106" i="281" s="1"/>
  <c r="DM2" i="265"/>
  <c r="DM13" i="281"/>
  <c r="DM14" i="281" s="1"/>
  <c r="DM28" i="281" s="1"/>
  <c r="DL30" i="281"/>
  <c r="DL36" i="281" s="1"/>
  <c r="DL38" i="281" s="1"/>
  <c r="DK3" i="280"/>
  <c r="DK3" i="281"/>
  <c r="DN2" i="280"/>
  <c r="DM34" i="280"/>
  <c r="DM23" i="280"/>
  <c r="DN96" i="273"/>
  <c r="DN97" i="273" s="1"/>
  <c r="DN96" i="281" s="1"/>
  <c r="DN97" i="281" s="1"/>
  <c r="DO37" i="273"/>
  <c r="DO47" i="273"/>
  <c r="DO48" i="273" s="1"/>
  <c r="DO51" i="273" s="1"/>
  <c r="DO56" i="273"/>
  <c r="DO19" i="273"/>
  <c r="DO20" i="273" s="1"/>
  <c r="DP5" i="275"/>
  <c r="DP5" i="265"/>
  <c r="DP13" i="273"/>
  <c r="DP14" i="273" s="1"/>
  <c r="DP5" i="273"/>
  <c r="DQ10" i="273"/>
  <c r="DL66" i="273"/>
  <c r="DL67" i="273" s="1"/>
  <c r="DL3" i="282" s="1"/>
  <c r="DK3" i="265"/>
  <c r="DK50" i="273"/>
  <c r="DK3" i="275"/>
  <c r="DK3" i="273"/>
  <c r="DL112" i="273"/>
  <c r="DM57" i="273"/>
  <c r="DM79" i="273"/>
  <c r="DN80" i="273" s="1"/>
  <c r="DN58" i="273" s="1"/>
  <c r="DM15" i="275"/>
  <c r="AO56" i="280" l="1"/>
  <c r="AO57" i="280" s="1"/>
  <c r="DM119" i="281"/>
  <c r="DM11" i="280"/>
  <c r="DM13" i="282"/>
  <c r="BC37" i="280"/>
  <c r="DK13" i="280"/>
  <c r="DK16" i="280" s="1"/>
  <c r="DJ73" i="265"/>
  <c r="DL15" i="282"/>
  <c r="DL18" i="282" s="1"/>
  <c r="DK59" i="265"/>
  <c r="DK60" i="265" s="1"/>
  <c r="DM20" i="275"/>
  <c r="DN17" i="275" s="1"/>
  <c r="DM37" i="281"/>
  <c r="DM98" i="281"/>
  <c r="DM10" i="265" s="1"/>
  <c r="DM122" i="281"/>
  <c r="DM110" i="281"/>
  <c r="DM105" i="281"/>
  <c r="DN98" i="281"/>
  <c r="DN10" i="265" s="1"/>
  <c r="DN110" i="281"/>
  <c r="DN122" i="281"/>
  <c r="DN105" i="281"/>
  <c r="DL98" i="281"/>
  <c r="DL10" i="265" s="1"/>
  <c r="DL122" i="281"/>
  <c r="DL110" i="281"/>
  <c r="DL105" i="281"/>
  <c r="DL107" i="281" s="1"/>
  <c r="DL111" i="281" s="1"/>
  <c r="BD114" i="281"/>
  <c r="BD31" i="265" s="1"/>
  <c r="BD123" i="281"/>
  <c r="BD124" i="281" s="1"/>
  <c r="DK84" i="281"/>
  <c r="DK107" i="281"/>
  <c r="DK111" i="281" s="1"/>
  <c r="DK61" i="281"/>
  <c r="DM119" i="273"/>
  <c r="DM120" i="273" s="1"/>
  <c r="DM12" i="281" s="1"/>
  <c r="DM113" i="273"/>
  <c r="DM114" i="273" s="1"/>
  <c r="DM21" i="281" s="1"/>
  <c r="DM22" i="281"/>
  <c r="DM23" i="281" s="1"/>
  <c r="DM29" i="281" s="1"/>
  <c r="DM30" i="281" s="1"/>
  <c r="DM36" i="281" s="1"/>
  <c r="DM38" i="281" s="1"/>
  <c r="DM108" i="273"/>
  <c r="DM109" i="273" s="1"/>
  <c r="DM112" i="273" s="1"/>
  <c r="DM46" i="281"/>
  <c r="DM72" i="281"/>
  <c r="DK9" i="265"/>
  <c r="DK11" i="265" s="1"/>
  <c r="DK14" i="265" s="1"/>
  <c r="DK19" i="265" s="1"/>
  <c r="DK22" i="265" s="1"/>
  <c r="DK45" i="281"/>
  <c r="DK47" i="281" s="1"/>
  <c r="DK50" i="281"/>
  <c r="DK71" i="281"/>
  <c r="DK73" i="281" s="1"/>
  <c r="DK77" i="281" s="1"/>
  <c r="BD62" i="281"/>
  <c r="BD63" i="281" s="1"/>
  <c r="BD30" i="265"/>
  <c r="DI76" i="281"/>
  <c r="DI78" i="281" s="1"/>
  <c r="DI85" i="281" s="1"/>
  <c r="DI86" i="281" s="1"/>
  <c r="DJ83" i="281" s="1"/>
  <c r="DL84" i="281"/>
  <c r="DL71" i="281"/>
  <c r="DL73" i="281" s="1"/>
  <c r="DL77" i="281" s="1"/>
  <c r="DO24" i="273"/>
  <c r="DO25" i="273" s="1"/>
  <c r="DO124" i="273"/>
  <c r="DL9" i="265"/>
  <c r="DL61" i="281"/>
  <c r="DL50" i="281"/>
  <c r="DL45" i="281"/>
  <c r="DL47" i="281" s="1"/>
  <c r="DM52" i="273"/>
  <c r="DM42" i="273"/>
  <c r="DM4" i="282" s="1"/>
  <c r="DN2" i="281"/>
  <c r="DN125" i="273"/>
  <c r="DN126" i="273" s="1"/>
  <c r="DN106" i="281" s="1"/>
  <c r="DN32" i="273"/>
  <c r="DN33" i="273" s="1"/>
  <c r="DN2" i="273"/>
  <c r="DN2" i="265"/>
  <c r="DN39" i="273"/>
  <c r="DN41" i="273" s="1"/>
  <c r="DM60" i="273"/>
  <c r="DM66" i="273" s="1"/>
  <c r="DM67" i="273" s="1"/>
  <c r="DM3" i="282" s="1"/>
  <c r="DQ5" i="281"/>
  <c r="DQ5" i="280"/>
  <c r="DN90" i="273"/>
  <c r="DN91" i="273" s="1"/>
  <c r="DN100" i="273" s="1"/>
  <c r="DO101" i="273" s="1"/>
  <c r="DO59" i="273" s="1"/>
  <c r="DN2" i="275"/>
  <c r="DN75" i="273"/>
  <c r="DN76" i="273" s="1"/>
  <c r="DL4" i="281"/>
  <c r="DL4" i="273"/>
  <c r="DL4" i="275"/>
  <c r="DL4" i="280"/>
  <c r="DL4" i="265"/>
  <c r="DK26" i="280"/>
  <c r="DL3" i="280"/>
  <c r="DL3" i="281"/>
  <c r="DN119" i="273"/>
  <c r="DN120" i="273" s="1"/>
  <c r="DN12" i="281" s="1"/>
  <c r="DN37" i="281"/>
  <c r="DN22" i="281"/>
  <c r="DN23" i="281" s="1"/>
  <c r="DN29" i="281" s="1"/>
  <c r="DN13" i="281"/>
  <c r="DN14" i="281" s="1"/>
  <c r="DN28" i="281" s="1"/>
  <c r="DN113" i="273"/>
  <c r="DN114" i="273" s="1"/>
  <c r="DN21" i="281" s="1"/>
  <c r="DN23" i="280"/>
  <c r="DN34" i="280"/>
  <c r="DN108" i="273"/>
  <c r="DQ5" i="275"/>
  <c r="DQ5" i="265"/>
  <c r="DR10" i="273"/>
  <c r="DQ5" i="273"/>
  <c r="DQ13" i="273"/>
  <c r="DQ14" i="273" s="1"/>
  <c r="DP19" i="273"/>
  <c r="DP20" i="273" s="1"/>
  <c r="DP47" i="273"/>
  <c r="DP48" i="273" s="1"/>
  <c r="DP51" i="273" s="1"/>
  <c r="DP56" i="273"/>
  <c r="DP37" i="273"/>
  <c r="DN57" i="273"/>
  <c r="DN79" i="273"/>
  <c r="DO80" i="273" s="1"/>
  <c r="DO58" i="273" s="1"/>
  <c r="DN15" i="275"/>
  <c r="DN20" i="275" s="1"/>
  <c r="DO17" i="275" s="1"/>
  <c r="DL3" i="275"/>
  <c r="DL3" i="265"/>
  <c r="DL3" i="273"/>
  <c r="DL50" i="273"/>
  <c r="AO52" i="265" l="1"/>
  <c r="AO53" i="265" s="1"/>
  <c r="AO24" i="265"/>
  <c r="AO25" i="265" s="1"/>
  <c r="AO38" i="280"/>
  <c r="AO39" i="280" s="1"/>
  <c r="AO27" i="280"/>
  <c r="AO28" i="280" s="1"/>
  <c r="DN119" i="281"/>
  <c r="DN11" i="280"/>
  <c r="DN13" i="282"/>
  <c r="DM15" i="282"/>
  <c r="DM18" i="282" s="1"/>
  <c r="DL59" i="265"/>
  <c r="DL60" i="265" s="1"/>
  <c r="DL13" i="280"/>
  <c r="DL16" i="280" s="1"/>
  <c r="DK73" i="265"/>
  <c r="DO2" i="273"/>
  <c r="DO2" i="282"/>
  <c r="DL11" i="265"/>
  <c r="DL14" i="265" s="1"/>
  <c r="DL19" i="265" s="1"/>
  <c r="DL22" i="265" s="1"/>
  <c r="DL26" i="280" s="1"/>
  <c r="BD33" i="265"/>
  <c r="BD37" i="265" s="1"/>
  <c r="BD42" i="265" s="1"/>
  <c r="BD47" i="265" s="1"/>
  <c r="BD50" i="265" s="1"/>
  <c r="DO32" i="273"/>
  <c r="DO33" i="273" s="1"/>
  <c r="DO2" i="265"/>
  <c r="DO75" i="273"/>
  <c r="DO76" i="273" s="1"/>
  <c r="BE121" i="281"/>
  <c r="BE112" i="281" s="1"/>
  <c r="BD69" i="265"/>
  <c r="DL51" i="281"/>
  <c r="DK51" i="281"/>
  <c r="DM107" i="281"/>
  <c r="DM111" i="281" s="1"/>
  <c r="DN109" i="273"/>
  <c r="DN112" i="273" s="1"/>
  <c r="DN60" i="273"/>
  <c r="DO2" i="275"/>
  <c r="DO90" i="273"/>
  <c r="DO91" i="273" s="1"/>
  <c r="DO100" i="273" s="1"/>
  <c r="DP101" i="273" s="1"/>
  <c r="DP59" i="273" s="1"/>
  <c r="DO96" i="273"/>
  <c r="DO97" i="273" s="1"/>
  <c r="DO96" i="281" s="1"/>
  <c r="DO97" i="281" s="1"/>
  <c r="DO2" i="280"/>
  <c r="DN58" i="281"/>
  <c r="DN81" i="281"/>
  <c r="DN46" i="281"/>
  <c r="DN72" i="281"/>
  <c r="BD37" i="280"/>
  <c r="BE60" i="281"/>
  <c r="BD64" i="265"/>
  <c r="DJ76" i="281"/>
  <c r="DJ78" i="281" s="1"/>
  <c r="DJ85" i="281" s="1"/>
  <c r="DJ86" i="281" s="1"/>
  <c r="DK83" i="281" s="1"/>
  <c r="DM71" i="281"/>
  <c r="DM73" i="281" s="1"/>
  <c r="DM77" i="281" s="1"/>
  <c r="DM84" i="281"/>
  <c r="DP24" i="273"/>
  <c r="DP25" i="273" s="1"/>
  <c r="DP124" i="273"/>
  <c r="DN38" i="273"/>
  <c r="DO39" i="273" s="1"/>
  <c r="DO41" i="273" s="1"/>
  <c r="DN118" i="273"/>
  <c r="DM4" i="280"/>
  <c r="DM4" i="273"/>
  <c r="DM4" i="265"/>
  <c r="DM4" i="281"/>
  <c r="DM4" i="275"/>
  <c r="DR5" i="281"/>
  <c r="DR5" i="280"/>
  <c r="DM9" i="265"/>
  <c r="DM11" i="265" s="1"/>
  <c r="DM14" i="265" s="1"/>
  <c r="DM19" i="265" s="1"/>
  <c r="DM22" i="265" s="1"/>
  <c r="DM61" i="281"/>
  <c r="DM50" i="281"/>
  <c r="DM45" i="281"/>
  <c r="DM47" i="281" s="1"/>
  <c r="DN52" i="273"/>
  <c r="DN42" i="273"/>
  <c r="DN4" i="282" s="1"/>
  <c r="DO2" i="281"/>
  <c r="DO125" i="273"/>
  <c r="DO126" i="273" s="1"/>
  <c r="DO106" i="281" s="1"/>
  <c r="DN30" i="281"/>
  <c r="DN36" i="281" s="1"/>
  <c r="DN38" i="281" s="1"/>
  <c r="DP2" i="275"/>
  <c r="DM3" i="280"/>
  <c r="DM3" i="281"/>
  <c r="DO22" i="281"/>
  <c r="DO23" i="281" s="1"/>
  <c r="DO29" i="281" s="1"/>
  <c r="DO23" i="280"/>
  <c r="DQ37" i="273"/>
  <c r="DQ47" i="273"/>
  <c r="DQ48" i="273" s="1"/>
  <c r="DQ51" i="273" s="1"/>
  <c r="DQ19" i="273"/>
  <c r="DQ20" i="273" s="1"/>
  <c r="DQ56" i="273"/>
  <c r="DS10" i="273"/>
  <c r="DR5" i="273"/>
  <c r="DR13" i="273"/>
  <c r="DR14" i="273" s="1"/>
  <c r="DR5" i="275"/>
  <c r="DR5" i="265"/>
  <c r="DN66" i="273"/>
  <c r="DN67" i="273" s="1"/>
  <c r="DN3" i="282" s="1"/>
  <c r="DM3" i="265"/>
  <c r="DM3" i="273"/>
  <c r="DM3" i="275"/>
  <c r="DM50" i="273"/>
  <c r="DO57" i="273"/>
  <c r="DO60" i="273" s="1"/>
  <c r="DO15" i="275"/>
  <c r="DO20" i="275" s="1"/>
  <c r="DP17" i="275" s="1"/>
  <c r="AP25" i="280" l="1"/>
  <c r="AO74" i="265"/>
  <c r="AO75" i="265" s="1"/>
  <c r="AO81" i="265" s="1"/>
  <c r="AP36" i="280"/>
  <c r="AO63" i="265"/>
  <c r="AO65" i="265" s="1"/>
  <c r="AO67" i="265" s="1"/>
  <c r="AO80" i="265" s="1"/>
  <c r="DO119" i="281"/>
  <c r="DO13" i="282"/>
  <c r="DO11" i="280"/>
  <c r="DM13" i="280"/>
  <c r="DM16" i="280" s="1"/>
  <c r="DL73" i="265"/>
  <c r="DN15" i="282"/>
  <c r="DN18" i="282" s="1"/>
  <c r="DM59" i="265"/>
  <c r="DM60" i="265" s="1"/>
  <c r="DP2" i="280"/>
  <c r="DP2" i="282"/>
  <c r="DO81" i="281"/>
  <c r="DO38" i="273"/>
  <c r="DP39" i="273" s="1"/>
  <c r="DP41" i="273" s="1"/>
  <c r="DP42" i="273" s="1"/>
  <c r="DP4" i="282" s="1"/>
  <c r="DO118" i="273"/>
  <c r="DO79" i="273"/>
  <c r="DP80" i="273" s="1"/>
  <c r="DP58" i="273" s="1"/>
  <c r="DO34" i="280"/>
  <c r="DO37" i="281"/>
  <c r="DO58" i="281"/>
  <c r="DO98" i="281"/>
  <c r="DO10" i="265" s="1"/>
  <c r="DO122" i="281"/>
  <c r="DO110" i="281"/>
  <c r="DO105" i="281"/>
  <c r="DM51" i="281"/>
  <c r="DN107" i="281"/>
  <c r="DN111" i="281" s="1"/>
  <c r="BE52" i="281"/>
  <c r="BE53" i="281" s="1"/>
  <c r="BE62" i="281" s="1"/>
  <c r="BE63" i="281" s="1"/>
  <c r="BE113" i="281"/>
  <c r="DO113" i="273"/>
  <c r="DO114" i="273" s="1"/>
  <c r="DO21" i="281" s="1"/>
  <c r="DO119" i="273"/>
  <c r="DO120" i="273" s="1"/>
  <c r="DO12" i="281" s="1"/>
  <c r="DO108" i="273"/>
  <c r="DO109" i="273" s="1"/>
  <c r="DO112" i="273" s="1"/>
  <c r="DO13" i="281"/>
  <c r="DO14" i="281" s="1"/>
  <c r="DO28" i="281" s="1"/>
  <c r="DO30" i="281" s="1"/>
  <c r="DO36" i="281" s="1"/>
  <c r="DO38" i="281" s="1"/>
  <c r="DP90" i="273"/>
  <c r="DP91" i="273" s="1"/>
  <c r="DP100" i="273" s="1"/>
  <c r="DQ101" i="273" s="1"/>
  <c r="DQ59" i="273" s="1"/>
  <c r="DO46" i="281"/>
  <c r="DO72" i="281"/>
  <c r="DM26" i="280"/>
  <c r="DK76" i="281"/>
  <c r="DK78" i="281" s="1"/>
  <c r="DK85" i="281" s="1"/>
  <c r="DK86" i="281" s="1"/>
  <c r="DL83" i="281" s="1"/>
  <c r="DN84" i="281"/>
  <c r="DN71" i="281"/>
  <c r="DN73" i="281" s="1"/>
  <c r="DN77" i="281" s="1"/>
  <c r="DN4" i="280"/>
  <c r="DN4" i="273"/>
  <c r="DN4" i="281"/>
  <c r="DN4" i="265"/>
  <c r="DN4" i="275"/>
  <c r="DO52" i="273"/>
  <c r="DO42" i="273"/>
  <c r="DO4" i="282" s="1"/>
  <c r="DP125" i="273"/>
  <c r="DP126" i="273" s="1"/>
  <c r="DP106" i="281" s="1"/>
  <c r="DP32" i="273"/>
  <c r="DP33" i="273" s="1"/>
  <c r="DP2" i="273"/>
  <c r="DP2" i="265"/>
  <c r="DS5" i="281"/>
  <c r="DS5" i="280"/>
  <c r="DQ24" i="273"/>
  <c r="DQ25" i="273" s="1"/>
  <c r="DQ124" i="273"/>
  <c r="DP75" i="273"/>
  <c r="DP76" i="273" s="1"/>
  <c r="DP96" i="273"/>
  <c r="DP97" i="273" s="1"/>
  <c r="DP96" i="281" s="1"/>
  <c r="DP97" i="281" s="1"/>
  <c r="DP2" i="281"/>
  <c r="DN9" i="265"/>
  <c r="DN11" i="265" s="1"/>
  <c r="DN14" i="265" s="1"/>
  <c r="DN19" i="265" s="1"/>
  <c r="DN22" i="265" s="1"/>
  <c r="DN61" i="281"/>
  <c r="DN50" i="281"/>
  <c r="DN45" i="281"/>
  <c r="DN47" i="281" s="1"/>
  <c r="DN3" i="280"/>
  <c r="DN3" i="281"/>
  <c r="DP37" i="281"/>
  <c r="DP22" i="281"/>
  <c r="DP23" i="281" s="1"/>
  <c r="DP29" i="281" s="1"/>
  <c r="DP13" i="281"/>
  <c r="DP14" i="281" s="1"/>
  <c r="DP28" i="281" s="1"/>
  <c r="DP108" i="273"/>
  <c r="DP109" i="273" s="1"/>
  <c r="DR37" i="273"/>
  <c r="DR56" i="273"/>
  <c r="DR19" i="273"/>
  <c r="DR20" i="273" s="1"/>
  <c r="DR47" i="273"/>
  <c r="DR48" i="273" s="1"/>
  <c r="DR51" i="273" s="1"/>
  <c r="DS5" i="275"/>
  <c r="DS5" i="265"/>
  <c r="DT10" i="273"/>
  <c r="DS5" i="273"/>
  <c r="DS13" i="273"/>
  <c r="DS14" i="273" s="1"/>
  <c r="DO66" i="273"/>
  <c r="DO67" i="273" s="1"/>
  <c r="DO3" i="282" s="1"/>
  <c r="DN3" i="265"/>
  <c r="DN3" i="273"/>
  <c r="DN3" i="275"/>
  <c r="DN50" i="273"/>
  <c r="AP49" i="280" l="1"/>
  <c r="AP51" i="280" s="1"/>
  <c r="AP55" i="280" s="1"/>
  <c r="AO83" i="265"/>
  <c r="AO82" i="265"/>
  <c r="AP44" i="280"/>
  <c r="AP46" i="280" s="1"/>
  <c r="AP54" i="280" s="1"/>
  <c r="DP11" i="280"/>
  <c r="DP13" i="282"/>
  <c r="DQ2" i="280"/>
  <c r="DQ2" i="282"/>
  <c r="DO15" i="282"/>
  <c r="DO18" i="282" s="1"/>
  <c r="DN59" i="265"/>
  <c r="DN60" i="265" s="1"/>
  <c r="DN13" i="280"/>
  <c r="DN16" i="280" s="1"/>
  <c r="DM73" i="265"/>
  <c r="DP4" i="281"/>
  <c r="DP4" i="265"/>
  <c r="DP4" i="280"/>
  <c r="DP4" i="273"/>
  <c r="DP81" i="281"/>
  <c r="DP119" i="281"/>
  <c r="DQ96" i="273"/>
  <c r="DQ97" i="273" s="1"/>
  <c r="DQ96" i="281" s="1"/>
  <c r="DQ97" i="281" s="1"/>
  <c r="BE30" i="265"/>
  <c r="DP98" i="281"/>
  <c r="DP10" i="265" s="1"/>
  <c r="DP122" i="281"/>
  <c r="DP110" i="281"/>
  <c r="DP105" i="281"/>
  <c r="BE114" i="281"/>
  <c r="BE31" i="265" s="1"/>
  <c r="BE123" i="281"/>
  <c r="BE124" i="281" s="1"/>
  <c r="DO107" i="281"/>
  <c r="DO111" i="281" s="1"/>
  <c r="DN51" i="281"/>
  <c r="DQ108" i="273"/>
  <c r="DP46" i="281"/>
  <c r="DP72" i="281"/>
  <c r="DP4" i="275"/>
  <c r="DP52" i="273"/>
  <c r="DP57" i="273"/>
  <c r="DP60" i="273" s="1"/>
  <c r="DN26" i="280"/>
  <c r="BF60" i="281"/>
  <c r="BE64" i="265"/>
  <c r="DL76" i="281"/>
  <c r="DL78" i="281" s="1"/>
  <c r="DL85" i="281" s="1"/>
  <c r="DL86" i="281" s="1"/>
  <c r="DM83" i="281" s="1"/>
  <c r="DO84" i="281"/>
  <c r="DO71" i="281"/>
  <c r="DO73" i="281" s="1"/>
  <c r="DO77" i="281" s="1"/>
  <c r="DP23" i="280"/>
  <c r="DP58" i="281"/>
  <c r="DP34" i="280"/>
  <c r="DP79" i="273"/>
  <c r="DQ80" i="273" s="1"/>
  <c r="DQ58" i="273" s="1"/>
  <c r="DQ2" i="281"/>
  <c r="DQ125" i="273"/>
  <c r="DQ126" i="273" s="1"/>
  <c r="DQ106" i="281" s="1"/>
  <c r="DQ90" i="273"/>
  <c r="DQ91" i="273" s="1"/>
  <c r="DQ100" i="273" s="1"/>
  <c r="DR101" i="273" s="1"/>
  <c r="DR59" i="273" s="1"/>
  <c r="DQ2" i="275"/>
  <c r="DQ75" i="273"/>
  <c r="DQ76" i="273" s="1"/>
  <c r="DQ2" i="273"/>
  <c r="DQ2" i="265"/>
  <c r="DT5" i="281"/>
  <c r="DT5" i="280"/>
  <c r="DR24" i="273"/>
  <c r="DR25" i="273" s="1"/>
  <c r="DR2" i="282" s="1"/>
  <c r="DR124" i="273"/>
  <c r="DQ32" i="273"/>
  <c r="DQ33" i="273" s="1"/>
  <c r="DP15" i="275"/>
  <c r="DP20" i="275" s="1"/>
  <c r="DQ17" i="275" s="1"/>
  <c r="DO9" i="265"/>
  <c r="DO11" i="265" s="1"/>
  <c r="DO14" i="265" s="1"/>
  <c r="DO19" i="265" s="1"/>
  <c r="DO22" i="265" s="1"/>
  <c r="DO50" i="281"/>
  <c r="DO61" i="281"/>
  <c r="DO45" i="281"/>
  <c r="DO47" i="281" s="1"/>
  <c r="DP113" i="273"/>
  <c r="DP114" i="273" s="1"/>
  <c r="DP21" i="281" s="1"/>
  <c r="DP119" i="273"/>
  <c r="DP120" i="273" s="1"/>
  <c r="DP12" i="281" s="1"/>
  <c r="DP38" i="273"/>
  <c r="DQ39" i="273" s="1"/>
  <c r="DQ41" i="273" s="1"/>
  <c r="DQ42" i="273" s="1"/>
  <c r="DP118" i="273"/>
  <c r="DO4" i="281"/>
  <c r="DO4" i="273"/>
  <c r="DO4" i="265"/>
  <c r="DO4" i="280"/>
  <c r="DO4" i="275"/>
  <c r="DO3" i="280"/>
  <c r="DO3" i="281"/>
  <c r="DQ119" i="273"/>
  <c r="DQ37" i="281"/>
  <c r="DQ22" i="281"/>
  <c r="DQ23" i="281" s="1"/>
  <c r="DQ29" i="281" s="1"/>
  <c r="DQ13" i="281"/>
  <c r="DQ14" i="281" s="1"/>
  <c r="DQ28" i="281" s="1"/>
  <c r="DP30" i="281"/>
  <c r="DP36" i="281" s="1"/>
  <c r="DP38" i="281" s="1"/>
  <c r="DR2" i="280"/>
  <c r="DQ113" i="273"/>
  <c r="DS37" i="273"/>
  <c r="DS47" i="273"/>
  <c r="DS48" i="273" s="1"/>
  <c r="DS51" i="273" s="1"/>
  <c r="DS19" i="273"/>
  <c r="DS20" i="273" s="1"/>
  <c r="DS56" i="273"/>
  <c r="DT13" i="273"/>
  <c r="DT14" i="273" s="1"/>
  <c r="DT5" i="275"/>
  <c r="DT5" i="265"/>
  <c r="DU10" i="273"/>
  <c r="DT5" i="273"/>
  <c r="DR2" i="275"/>
  <c r="DP112" i="273"/>
  <c r="DQ109" i="273"/>
  <c r="DO50" i="273"/>
  <c r="DO3" i="275"/>
  <c r="DO3" i="273"/>
  <c r="DO3" i="265"/>
  <c r="DQ4" i="265"/>
  <c r="DP66" i="273"/>
  <c r="DP67" i="273" s="1"/>
  <c r="DP3" i="282" s="1"/>
  <c r="AP56" i="280" l="1"/>
  <c r="AP57" i="280" s="1"/>
  <c r="DQ114" i="273"/>
  <c r="DQ21" i="281" s="1"/>
  <c r="DQ11" i="280"/>
  <c r="DQ13" i="282"/>
  <c r="DQ4" i="281"/>
  <c r="DQ4" i="282"/>
  <c r="DO13" i="280"/>
  <c r="DO16" i="280" s="1"/>
  <c r="DN73" i="265"/>
  <c r="DP15" i="282"/>
  <c r="DP18" i="282" s="1"/>
  <c r="DO59" i="265"/>
  <c r="DO60" i="265" s="1"/>
  <c r="DQ81" i="281"/>
  <c r="DQ119" i="281"/>
  <c r="BF121" i="281"/>
  <c r="BF112" i="281" s="1"/>
  <c r="BE69" i="265"/>
  <c r="BE33" i="265"/>
  <c r="BE37" i="265" s="1"/>
  <c r="BE42" i="265" s="1"/>
  <c r="BE47" i="265" s="1"/>
  <c r="BE50" i="265" s="1"/>
  <c r="DQ98" i="281"/>
  <c r="DQ10" i="265" s="1"/>
  <c r="DQ122" i="281"/>
  <c r="DQ110" i="281"/>
  <c r="DQ105" i="281"/>
  <c r="DP107" i="281"/>
  <c r="DP111" i="281" s="1"/>
  <c r="DO51" i="281"/>
  <c r="BF52" i="281"/>
  <c r="BF53" i="281" s="1"/>
  <c r="BF30" i="265" s="1"/>
  <c r="BF113" i="281"/>
  <c r="DQ4" i="280"/>
  <c r="DQ120" i="273"/>
  <c r="DQ12" i="281" s="1"/>
  <c r="DQ46" i="281"/>
  <c r="DQ72" i="281"/>
  <c r="BF62" i="281"/>
  <c r="BF63" i="281" s="1"/>
  <c r="DM76" i="281"/>
  <c r="DM78" i="281" s="1"/>
  <c r="DM85" i="281" s="1"/>
  <c r="DM86" i="281" s="1"/>
  <c r="DN83" i="281" s="1"/>
  <c r="DP84" i="281"/>
  <c r="DP71" i="281"/>
  <c r="DP73" i="281" s="1"/>
  <c r="DP77" i="281" s="1"/>
  <c r="DU5" i="281"/>
  <c r="DU5" i="280"/>
  <c r="DP9" i="265"/>
  <c r="DP11" i="265" s="1"/>
  <c r="DP14" i="265" s="1"/>
  <c r="DP19" i="265" s="1"/>
  <c r="DP22" i="265" s="1"/>
  <c r="DP61" i="281"/>
  <c r="DP50" i="281"/>
  <c r="DP45" i="281"/>
  <c r="DP47" i="281" s="1"/>
  <c r="DO26" i="280"/>
  <c r="DQ38" i="273"/>
  <c r="DR39" i="273" s="1"/>
  <c r="DR41" i="273" s="1"/>
  <c r="DR42" i="273" s="1"/>
  <c r="DR4" i="282" s="1"/>
  <c r="DQ118" i="273"/>
  <c r="DR2" i="281"/>
  <c r="DR125" i="273"/>
  <c r="DR126" i="273" s="1"/>
  <c r="DR106" i="281" s="1"/>
  <c r="DR32" i="273"/>
  <c r="DR33" i="273" s="1"/>
  <c r="DR2" i="273"/>
  <c r="DR2" i="265"/>
  <c r="DR96" i="273"/>
  <c r="DR97" i="273" s="1"/>
  <c r="DR96" i="281" s="1"/>
  <c r="DR97" i="281" s="1"/>
  <c r="DQ4" i="273"/>
  <c r="DQ4" i="275"/>
  <c r="DR90" i="273"/>
  <c r="DR91" i="273" s="1"/>
  <c r="DR100" i="273" s="1"/>
  <c r="DS101" i="273" s="1"/>
  <c r="DS59" i="273" s="1"/>
  <c r="DS24" i="273"/>
  <c r="DS25" i="273" s="1"/>
  <c r="DS124" i="273"/>
  <c r="DQ52" i="273"/>
  <c r="DR75" i="273"/>
  <c r="DR76" i="273" s="1"/>
  <c r="DQ58" i="281"/>
  <c r="DQ34" i="280"/>
  <c r="DQ79" i="273"/>
  <c r="DR80" i="273" s="1"/>
  <c r="DR58" i="273" s="1"/>
  <c r="DQ23" i="280"/>
  <c r="DQ57" i="273"/>
  <c r="DQ60" i="273" s="1"/>
  <c r="DQ15" i="275"/>
  <c r="DQ20" i="275" s="1"/>
  <c r="DR17" i="275" s="1"/>
  <c r="DQ30" i="281"/>
  <c r="DQ36" i="281" s="1"/>
  <c r="DQ38" i="281" s="1"/>
  <c r="DP3" i="280"/>
  <c r="DP3" i="281"/>
  <c r="DR4" i="280"/>
  <c r="DR4" i="281"/>
  <c r="DS2" i="280"/>
  <c r="DR23" i="280"/>
  <c r="DR52" i="273"/>
  <c r="DT19" i="273"/>
  <c r="DT20" i="273" s="1"/>
  <c r="DT47" i="273"/>
  <c r="DT48" i="273" s="1"/>
  <c r="DT51" i="273" s="1"/>
  <c r="DT37" i="273"/>
  <c r="DT56" i="273"/>
  <c r="DS2" i="265"/>
  <c r="DU5" i="265"/>
  <c r="DU5" i="273"/>
  <c r="DU13" i="273"/>
  <c r="DU14" i="273" s="1"/>
  <c r="DU5" i="275"/>
  <c r="DV10" i="273"/>
  <c r="DQ66" i="273"/>
  <c r="DQ67" i="273" s="1"/>
  <c r="DQ3" i="282" s="1"/>
  <c r="DP3" i="265"/>
  <c r="DP3" i="273"/>
  <c r="DP3" i="275"/>
  <c r="DP50" i="273"/>
  <c r="DR4" i="265"/>
  <c r="DR4" i="275"/>
  <c r="DR4" i="273"/>
  <c r="DQ112" i="273"/>
  <c r="AP52" i="265" l="1"/>
  <c r="AP53" i="265" s="1"/>
  <c r="AP24" i="265"/>
  <c r="AP25" i="265" s="1"/>
  <c r="AP38" i="280"/>
  <c r="AP39" i="280" s="1"/>
  <c r="AP27" i="280"/>
  <c r="AP28" i="280" s="1"/>
  <c r="DS90" i="273"/>
  <c r="DS91" i="273" s="1"/>
  <c r="DS100" i="273" s="1"/>
  <c r="DT101" i="273" s="1"/>
  <c r="DT59" i="273" s="1"/>
  <c r="DS2" i="282"/>
  <c r="DQ15" i="282"/>
  <c r="DQ18" i="282" s="1"/>
  <c r="DP59" i="265"/>
  <c r="DP60" i="265" s="1"/>
  <c r="DP13" i="280"/>
  <c r="DP16" i="280" s="1"/>
  <c r="DO73" i="265"/>
  <c r="DR11" i="280"/>
  <c r="DR13" i="282"/>
  <c r="BE37" i="280"/>
  <c r="DS75" i="273"/>
  <c r="DS32" i="273"/>
  <c r="DS33" i="273" s="1"/>
  <c r="DR81" i="281"/>
  <c r="DR119" i="281"/>
  <c r="BF114" i="281"/>
  <c r="BF31" i="265" s="1"/>
  <c r="BF33" i="265" s="1"/>
  <c r="BF37" i="265" s="1"/>
  <c r="BF42" i="265" s="1"/>
  <c r="BF47" i="265" s="1"/>
  <c r="BF50" i="265" s="1"/>
  <c r="BF123" i="281"/>
  <c r="BF124" i="281" s="1"/>
  <c r="DR98" i="281"/>
  <c r="DR10" i="265" s="1"/>
  <c r="DR122" i="281"/>
  <c r="DR110" i="281"/>
  <c r="DR105" i="281"/>
  <c r="DQ107" i="281"/>
  <c r="DQ111" i="281" s="1"/>
  <c r="DP51" i="281"/>
  <c r="DP26" i="280"/>
  <c r="DR46" i="281"/>
  <c r="DR72" i="281"/>
  <c r="DS96" i="273"/>
  <c r="DS97" i="273" s="1"/>
  <c r="DS96" i="281" s="1"/>
  <c r="DS97" i="281" s="1"/>
  <c r="DS2" i="273"/>
  <c r="BG60" i="281"/>
  <c r="BF64" i="265"/>
  <c r="DN76" i="281"/>
  <c r="DN78" i="281" s="1"/>
  <c r="DN85" i="281" s="1"/>
  <c r="DN86" i="281" s="1"/>
  <c r="DO83" i="281" s="1"/>
  <c r="DQ71" i="281"/>
  <c r="DQ73" i="281" s="1"/>
  <c r="DQ77" i="281" s="1"/>
  <c r="DQ84" i="281"/>
  <c r="DT24" i="273"/>
  <c r="DT25" i="273" s="1"/>
  <c r="DT124" i="273"/>
  <c r="DR79" i="273"/>
  <c r="DS80" i="273" s="1"/>
  <c r="DS58" i="273" s="1"/>
  <c r="DR58" i="281"/>
  <c r="DR57" i="273"/>
  <c r="DR60" i="273" s="1"/>
  <c r="DR66" i="273" s="1"/>
  <c r="DR67" i="273" s="1"/>
  <c r="DR3" i="282" s="1"/>
  <c r="DR15" i="275"/>
  <c r="DR20" i="275" s="1"/>
  <c r="DS17" i="275" s="1"/>
  <c r="DR37" i="281"/>
  <c r="DR13" i="281"/>
  <c r="DR14" i="281" s="1"/>
  <c r="DR28" i="281" s="1"/>
  <c r="DR119" i="273"/>
  <c r="DR120" i="273" s="1"/>
  <c r="DR12" i="281" s="1"/>
  <c r="DR22" i="281"/>
  <c r="DR23" i="281" s="1"/>
  <c r="DR29" i="281" s="1"/>
  <c r="DR113" i="273"/>
  <c r="DR114" i="273" s="1"/>
  <c r="DR21" i="281" s="1"/>
  <c r="DR108" i="273"/>
  <c r="DR109" i="273" s="1"/>
  <c r="DR112" i="273" s="1"/>
  <c r="DV5" i="281"/>
  <c r="DV5" i="280"/>
  <c r="DS76" i="273"/>
  <c r="DR34" i="280"/>
  <c r="DQ9" i="265"/>
  <c r="DQ11" i="265" s="1"/>
  <c r="DQ14" i="265" s="1"/>
  <c r="DQ19" i="265" s="1"/>
  <c r="DQ22" i="265" s="1"/>
  <c r="DQ61" i="281"/>
  <c r="DQ50" i="281"/>
  <c r="DQ45" i="281"/>
  <c r="DQ47" i="281" s="1"/>
  <c r="DS2" i="281"/>
  <c r="DS125" i="273"/>
  <c r="DS126" i="273" s="1"/>
  <c r="DS106" i="281" s="1"/>
  <c r="DS2" i="275"/>
  <c r="DR38" i="273"/>
  <c r="DS39" i="273" s="1"/>
  <c r="DS41" i="273" s="1"/>
  <c r="DS42" i="273" s="1"/>
  <c r="DR118" i="273"/>
  <c r="DS4" i="280"/>
  <c r="DS119" i="273"/>
  <c r="DS13" i="281"/>
  <c r="DS14" i="281" s="1"/>
  <c r="DS28" i="281" s="1"/>
  <c r="DQ3" i="280"/>
  <c r="DQ3" i="281"/>
  <c r="DS57" i="273"/>
  <c r="DS23" i="280"/>
  <c r="DT2" i="280"/>
  <c r="DS52" i="273"/>
  <c r="DT96" i="273"/>
  <c r="DT97" i="273" s="1"/>
  <c r="DT113" i="273" s="1"/>
  <c r="DS108" i="273"/>
  <c r="DV5" i="265"/>
  <c r="DV5" i="273"/>
  <c r="DW10" i="273"/>
  <c r="DV13" i="273"/>
  <c r="DV14" i="273" s="1"/>
  <c r="DV5" i="275"/>
  <c r="DU37" i="273"/>
  <c r="DU47" i="273"/>
  <c r="DU48" i="273" s="1"/>
  <c r="DU51" i="273" s="1"/>
  <c r="DU19" i="273"/>
  <c r="DU20" i="273" s="1"/>
  <c r="DU56" i="273"/>
  <c r="DT2" i="273"/>
  <c r="DS60" i="273"/>
  <c r="DS4" i="275"/>
  <c r="DS4" i="265"/>
  <c r="DQ3" i="275"/>
  <c r="DQ3" i="273"/>
  <c r="DQ50" i="273"/>
  <c r="DQ3" i="265"/>
  <c r="AQ36" i="280" l="1"/>
  <c r="AP63" i="265"/>
  <c r="AP65" i="265" s="1"/>
  <c r="AP67" i="265" s="1"/>
  <c r="AP80" i="265" s="1"/>
  <c r="AP74" i="265"/>
  <c r="AP75" i="265" s="1"/>
  <c r="AP81" i="265" s="1"/>
  <c r="AQ25" i="280"/>
  <c r="DS4" i="281"/>
  <c r="DS4" i="282"/>
  <c r="DS13" i="282"/>
  <c r="DS11" i="280"/>
  <c r="DT75" i="273"/>
  <c r="DT76" i="273" s="1"/>
  <c r="DT2" i="282"/>
  <c r="DQ13" i="280"/>
  <c r="DQ16" i="280" s="1"/>
  <c r="DP73" i="265"/>
  <c r="DR15" i="282"/>
  <c r="DR18" i="282" s="1"/>
  <c r="DQ59" i="265"/>
  <c r="DQ60" i="265" s="1"/>
  <c r="BF37" i="280"/>
  <c r="BG121" i="281"/>
  <c r="BG112" i="281" s="1"/>
  <c r="BG113" i="281" s="1"/>
  <c r="BF69" i="265"/>
  <c r="DS38" i="273"/>
  <c r="DT39" i="273" s="1"/>
  <c r="DT41" i="273" s="1"/>
  <c r="DT42" i="273" s="1"/>
  <c r="DT4" i="282" s="1"/>
  <c r="DS118" i="273"/>
  <c r="DT114" i="273"/>
  <c r="DT21" i="281" s="1"/>
  <c r="DS4" i="273"/>
  <c r="DS109" i="273"/>
  <c r="DS113" i="273"/>
  <c r="DS114" i="273" s="1"/>
  <c r="DS21" i="281" s="1"/>
  <c r="DS22" i="281"/>
  <c r="DS23" i="281" s="1"/>
  <c r="DS29" i="281" s="1"/>
  <c r="DS30" i="281" s="1"/>
  <c r="DS36" i="281" s="1"/>
  <c r="DS38" i="281" s="1"/>
  <c r="DS37" i="281"/>
  <c r="DS81" i="281"/>
  <c r="DS119" i="281"/>
  <c r="DS98" i="281"/>
  <c r="DS10" i="265" s="1"/>
  <c r="DS122" i="281"/>
  <c r="DS110" i="281"/>
  <c r="DS105" i="281"/>
  <c r="DQ51" i="281"/>
  <c r="DT52" i="273"/>
  <c r="DT119" i="273"/>
  <c r="DT96" i="281"/>
  <c r="DT97" i="281" s="1"/>
  <c r="DT58" i="281"/>
  <c r="DT81" i="281"/>
  <c r="DT90" i="273"/>
  <c r="DT91" i="273" s="1"/>
  <c r="DT100" i="273" s="1"/>
  <c r="DU101" i="273" s="1"/>
  <c r="DU59" i="273" s="1"/>
  <c r="DT2" i="275"/>
  <c r="DS15" i="275"/>
  <c r="DS20" i="275" s="1"/>
  <c r="DT17" i="275" s="1"/>
  <c r="DT32" i="273"/>
  <c r="DT33" i="273" s="1"/>
  <c r="DT2" i="265"/>
  <c r="DS34" i="280"/>
  <c r="DQ26" i="280"/>
  <c r="DS46" i="281"/>
  <c r="DS72" i="281"/>
  <c r="BG52" i="281"/>
  <c r="BG53" i="281" s="1"/>
  <c r="DO76" i="281"/>
  <c r="DO78" i="281" s="1"/>
  <c r="DO85" i="281" s="1"/>
  <c r="DO86" i="281" s="1"/>
  <c r="DP83" i="281" s="1"/>
  <c r="DU24" i="273"/>
  <c r="DU25" i="273" s="1"/>
  <c r="DU124" i="273"/>
  <c r="DR30" i="281"/>
  <c r="DR36" i="281" s="1"/>
  <c r="DR38" i="281" s="1"/>
  <c r="DW5" i="281"/>
  <c r="DW5" i="280"/>
  <c r="DS120" i="273"/>
  <c r="DS12" i="281" s="1"/>
  <c r="DS58" i="281"/>
  <c r="DS79" i="273"/>
  <c r="DT80" i="273" s="1"/>
  <c r="DT58" i="273" s="1"/>
  <c r="DT2" i="281"/>
  <c r="DT125" i="273"/>
  <c r="DT126" i="273" s="1"/>
  <c r="DT106" i="281" s="1"/>
  <c r="DT4" i="280"/>
  <c r="DT4" i="281"/>
  <c r="DR3" i="280"/>
  <c r="DR3" i="281"/>
  <c r="DT108" i="273"/>
  <c r="DT109" i="273" s="1"/>
  <c r="DT37" i="281"/>
  <c r="DT22" i="281"/>
  <c r="DT23" i="281" s="1"/>
  <c r="DT29" i="281" s="1"/>
  <c r="DT13" i="281"/>
  <c r="DT14" i="281" s="1"/>
  <c r="DT28" i="281" s="1"/>
  <c r="DT34" i="280"/>
  <c r="DT23" i="280"/>
  <c r="DV37" i="273"/>
  <c r="DV56" i="273"/>
  <c r="DV19" i="273"/>
  <c r="DV20" i="273" s="1"/>
  <c r="DV47" i="273"/>
  <c r="DV48" i="273" s="1"/>
  <c r="DV51" i="273" s="1"/>
  <c r="DW5" i="265"/>
  <c r="DW5" i="273"/>
  <c r="DW13" i="273"/>
  <c r="DW14" i="273" s="1"/>
  <c r="DW5" i="275"/>
  <c r="DX10" i="273"/>
  <c r="DT4" i="275"/>
  <c r="DT4" i="273"/>
  <c r="DT4" i="265"/>
  <c r="DS112" i="273"/>
  <c r="DS66" i="273"/>
  <c r="DS67" i="273" s="1"/>
  <c r="DS3" i="282" s="1"/>
  <c r="DT57" i="273"/>
  <c r="DT79" i="273"/>
  <c r="DU80" i="273" s="1"/>
  <c r="DU58" i="273" s="1"/>
  <c r="DT15" i="275"/>
  <c r="DT20" i="275" s="1"/>
  <c r="DU17" i="275" s="1"/>
  <c r="DR3" i="273"/>
  <c r="DR50" i="273"/>
  <c r="DR3" i="265"/>
  <c r="DR3" i="275"/>
  <c r="AQ49" i="280" l="1"/>
  <c r="AQ51" i="280" s="1"/>
  <c r="AQ55" i="280" s="1"/>
  <c r="AQ44" i="280"/>
  <c r="AQ46" i="280" s="1"/>
  <c r="AQ54" i="280" s="1"/>
  <c r="AP83" i="265"/>
  <c r="AP82" i="265"/>
  <c r="DU2" i="280"/>
  <c r="DU2" i="282"/>
  <c r="DS15" i="282"/>
  <c r="DS18" i="282" s="1"/>
  <c r="DR59" i="265"/>
  <c r="DR60" i="265" s="1"/>
  <c r="DR13" i="280"/>
  <c r="DR16" i="280" s="1"/>
  <c r="DQ73" i="265"/>
  <c r="DT119" i="281"/>
  <c r="DT11" i="280"/>
  <c r="DT13" i="282"/>
  <c r="BG123" i="281"/>
  <c r="BG114" i="281"/>
  <c r="BG31" i="265" s="1"/>
  <c r="DU96" i="273"/>
  <c r="DU97" i="273" s="1"/>
  <c r="DU96" i="281" s="1"/>
  <c r="DU97" i="281" s="1"/>
  <c r="DU2" i="273"/>
  <c r="DU75" i="273"/>
  <c r="DU76" i="273" s="1"/>
  <c r="DU32" i="273"/>
  <c r="DU33" i="273" s="1"/>
  <c r="BG124" i="281"/>
  <c r="DT98" i="281"/>
  <c r="DT10" i="265" s="1"/>
  <c r="DT122" i="281"/>
  <c r="DT110" i="281"/>
  <c r="DT105" i="281"/>
  <c r="DU98" i="281"/>
  <c r="DU10" i="265" s="1"/>
  <c r="DU122" i="281"/>
  <c r="DU110" i="281"/>
  <c r="DU105" i="281"/>
  <c r="DS107" i="281"/>
  <c r="DS111" i="281" s="1"/>
  <c r="DR107" i="281"/>
  <c r="DR111" i="281" s="1"/>
  <c r="DU58" i="281"/>
  <c r="DU81" i="281"/>
  <c r="DT46" i="281"/>
  <c r="DT72" i="281"/>
  <c r="DT38" i="273"/>
  <c r="DU39" i="273" s="1"/>
  <c r="DU41" i="273" s="1"/>
  <c r="DT118" i="273"/>
  <c r="DT60" i="273"/>
  <c r="DU2" i="265"/>
  <c r="DU2" i="275"/>
  <c r="DU90" i="273"/>
  <c r="DU91" i="273" s="1"/>
  <c r="DU100" i="273" s="1"/>
  <c r="DV101" i="273" s="1"/>
  <c r="DV59" i="273" s="1"/>
  <c r="DT120" i="273"/>
  <c r="DT12" i="281" s="1"/>
  <c r="BG62" i="281"/>
  <c r="BG63" i="281" s="1"/>
  <c r="BG30" i="265"/>
  <c r="DP76" i="281"/>
  <c r="DP78" i="281" s="1"/>
  <c r="DP85" i="281" s="1"/>
  <c r="DP86" i="281" s="1"/>
  <c r="DQ83" i="281" s="1"/>
  <c r="DR84" i="281"/>
  <c r="DR71" i="281"/>
  <c r="DR73" i="281" s="1"/>
  <c r="DR77" i="281" s="1"/>
  <c r="DS84" i="281"/>
  <c r="DS71" i="281"/>
  <c r="DS73" i="281" s="1"/>
  <c r="DS77" i="281" s="1"/>
  <c r="DX5" i="281"/>
  <c r="DX5" i="280"/>
  <c r="DV24" i="273"/>
  <c r="DV25" i="273" s="1"/>
  <c r="DV124" i="273"/>
  <c r="DS9" i="265"/>
  <c r="DS11" i="265" s="1"/>
  <c r="DS14" i="265" s="1"/>
  <c r="DS19" i="265" s="1"/>
  <c r="DS22" i="265" s="1"/>
  <c r="DS26" i="280" s="1"/>
  <c r="DS50" i="281"/>
  <c r="DS61" i="281"/>
  <c r="DS45" i="281"/>
  <c r="DS47" i="281" s="1"/>
  <c r="DR9" i="265"/>
  <c r="DR11" i="265" s="1"/>
  <c r="DR14" i="265" s="1"/>
  <c r="DR19" i="265" s="1"/>
  <c r="DR22" i="265" s="1"/>
  <c r="DR61" i="281"/>
  <c r="DR50" i="281"/>
  <c r="DR45" i="281"/>
  <c r="DR47" i="281" s="1"/>
  <c r="DU2" i="281"/>
  <c r="DU125" i="273"/>
  <c r="DU126" i="273" s="1"/>
  <c r="DU106" i="281" s="1"/>
  <c r="DT30" i="281"/>
  <c r="DT36" i="281" s="1"/>
  <c r="DT38" i="281" s="1"/>
  <c r="DU119" i="273"/>
  <c r="DU37" i="281"/>
  <c r="DU22" i="281"/>
  <c r="DU23" i="281" s="1"/>
  <c r="DU29" i="281" s="1"/>
  <c r="DU13" i="281"/>
  <c r="DU14" i="281" s="1"/>
  <c r="DU28" i="281" s="1"/>
  <c r="DS3" i="280"/>
  <c r="DS3" i="281"/>
  <c r="DU34" i="280"/>
  <c r="DU23" i="280"/>
  <c r="DV96" i="273"/>
  <c r="DV97" i="273" s="1"/>
  <c r="DV2" i="265"/>
  <c r="DU108" i="273"/>
  <c r="DU109" i="273" s="1"/>
  <c r="DV2" i="273"/>
  <c r="DU113" i="273"/>
  <c r="DU114" i="273" s="1"/>
  <c r="DU21" i="281" s="1"/>
  <c r="DX5" i="265"/>
  <c r="DX5" i="273"/>
  <c r="DY10" i="273"/>
  <c r="DX13" i="273"/>
  <c r="DX14" i="273" s="1"/>
  <c r="DX5" i="275"/>
  <c r="DW37" i="273"/>
  <c r="DW47" i="273"/>
  <c r="DW48" i="273" s="1"/>
  <c r="DW51" i="273" s="1"/>
  <c r="DW19" i="273"/>
  <c r="DW20" i="273" s="1"/>
  <c r="DW56" i="273"/>
  <c r="DT66" i="273"/>
  <c r="DT67" i="273" s="1"/>
  <c r="DT3" i="282" s="1"/>
  <c r="DU57" i="273"/>
  <c r="DU60" i="273" s="1"/>
  <c r="DU79" i="273"/>
  <c r="DV80" i="273" s="1"/>
  <c r="DV58" i="273" s="1"/>
  <c r="DU15" i="275"/>
  <c r="DU20" i="275" s="1"/>
  <c r="DV17" i="275" s="1"/>
  <c r="DV119" i="273"/>
  <c r="DS3" i="273"/>
  <c r="DS3" i="265"/>
  <c r="DS3" i="275"/>
  <c r="DS50" i="273"/>
  <c r="DT112" i="273"/>
  <c r="AQ56" i="280" l="1"/>
  <c r="AQ57" i="280" s="1"/>
  <c r="DV75" i="273"/>
  <c r="DV76" i="273" s="1"/>
  <c r="DV2" i="282"/>
  <c r="DU119" i="281"/>
  <c r="DU11" i="280"/>
  <c r="DU13" i="282"/>
  <c r="DS13" i="280"/>
  <c r="DS16" i="280" s="1"/>
  <c r="DR73" i="265"/>
  <c r="DT15" i="282"/>
  <c r="DT18" i="282" s="1"/>
  <c r="DS59" i="265"/>
  <c r="DS60" i="265" s="1"/>
  <c r="BG33" i="265"/>
  <c r="BG37" i="265" s="1"/>
  <c r="BG42" i="265" s="1"/>
  <c r="BG47" i="265" s="1"/>
  <c r="BG50" i="265" s="1"/>
  <c r="DU38" i="273"/>
  <c r="DV39" i="273" s="1"/>
  <c r="DV41" i="273" s="1"/>
  <c r="DU118" i="273"/>
  <c r="BH121" i="281"/>
  <c r="BH112" i="281" s="1"/>
  <c r="BG69" i="265"/>
  <c r="DT107" i="281"/>
  <c r="DT111" i="281" s="1"/>
  <c r="DR51" i="281"/>
  <c r="DS51" i="281"/>
  <c r="DV108" i="273"/>
  <c r="DV96" i="281"/>
  <c r="DV97" i="281" s="1"/>
  <c r="DV90" i="273"/>
  <c r="DV91" i="273" s="1"/>
  <c r="DV100" i="273" s="1"/>
  <c r="DW101" i="273" s="1"/>
  <c r="DW59" i="273" s="1"/>
  <c r="DV2" i="275"/>
  <c r="DV2" i="280"/>
  <c r="DU120" i="273"/>
  <c r="DU12" i="281" s="1"/>
  <c r="DV57" i="273"/>
  <c r="DV15" i="275"/>
  <c r="DV58" i="281"/>
  <c r="DV81" i="281"/>
  <c r="DV79" i="273"/>
  <c r="DW80" i="273" s="1"/>
  <c r="DW58" i="273" s="1"/>
  <c r="DU46" i="281"/>
  <c r="DU72" i="281"/>
  <c r="DU42" i="273"/>
  <c r="DU4" i="282" s="1"/>
  <c r="DU52" i="273"/>
  <c r="BH60" i="281"/>
  <c r="BG64" i="265"/>
  <c r="BG37" i="280"/>
  <c r="DQ76" i="281"/>
  <c r="DQ78" i="281" s="1"/>
  <c r="DQ85" i="281" s="1"/>
  <c r="DQ86" i="281" s="1"/>
  <c r="DR83" i="281" s="1"/>
  <c r="DT84" i="281"/>
  <c r="DT71" i="281"/>
  <c r="DT73" i="281" s="1"/>
  <c r="DT77" i="281" s="1"/>
  <c r="DY5" i="281"/>
  <c r="DY5" i="280"/>
  <c r="DT9" i="265"/>
  <c r="DT11" i="265" s="1"/>
  <c r="DT14" i="265" s="1"/>
  <c r="DT19" i="265" s="1"/>
  <c r="DT22" i="265" s="1"/>
  <c r="DT61" i="281"/>
  <c r="DT50" i="281"/>
  <c r="DT45" i="281"/>
  <c r="DT47" i="281" s="1"/>
  <c r="DR26" i="280"/>
  <c r="DW24" i="273"/>
  <c r="DW25" i="273" s="1"/>
  <c r="DW124" i="273"/>
  <c r="DV2" i="281"/>
  <c r="DV125" i="273"/>
  <c r="DV126" i="273" s="1"/>
  <c r="DV106" i="281" s="1"/>
  <c r="DV32" i="273"/>
  <c r="DV33" i="273" s="1"/>
  <c r="DU30" i="281"/>
  <c r="DU36" i="281" s="1"/>
  <c r="DU38" i="281" s="1"/>
  <c r="DT3" i="280"/>
  <c r="DT3" i="281"/>
  <c r="DV113" i="273"/>
  <c r="DV114" i="273" s="1"/>
  <c r="DV21" i="281" s="1"/>
  <c r="DV37" i="281"/>
  <c r="DV22" i="281"/>
  <c r="DV23" i="281" s="1"/>
  <c r="DV29" i="281" s="1"/>
  <c r="DV13" i="281"/>
  <c r="DV14" i="281" s="1"/>
  <c r="DV28" i="281" s="1"/>
  <c r="DW75" i="273"/>
  <c r="DW76" i="273" s="1"/>
  <c r="DV23" i="280"/>
  <c r="DV34" i="280"/>
  <c r="DW96" i="273"/>
  <c r="DW97" i="273" s="1"/>
  <c r="DW2" i="275"/>
  <c r="DW32" i="273"/>
  <c r="DW33" i="273" s="1"/>
  <c r="DW118" i="273" s="1"/>
  <c r="DY5" i="265"/>
  <c r="DY5" i="273"/>
  <c r="DY13" i="273"/>
  <c r="DY14" i="273" s="1"/>
  <c r="DY5" i="275"/>
  <c r="DZ10" i="273"/>
  <c r="DV20" i="275"/>
  <c r="DW17" i="275" s="1"/>
  <c r="DX47" i="273"/>
  <c r="DX48" i="273" s="1"/>
  <c r="DX51" i="273" s="1"/>
  <c r="DX19" i="273"/>
  <c r="DX20" i="273" s="1"/>
  <c r="DX56" i="273"/>
  <c r="DX37" i="273"/>
  <c r="DV60" i="273"/>
  <c r="DU66" i="273"/>
  <c r="DU67" i="273" s="1"/>
  <c r="DU3" i="282" s="1"/>
  <c r="DW79" i="273"/>
  <c r="DX80" i="273" s="1"/>
  <c r="DX58" i="273" s="1"/>
  <c r="DT3" i="265"/>
  <c r="DT50" i="273"/>
  <c r="DT3" i="275"/>
  <c r="DT3" i="273"/>
  <c r="DU112" i="273"/>
  <c r="DV109" i="273"/>
  <c r="DW108" i="273"/>
  <c r="DW38" i="273"/>
  <c r="AQ52" i="265" l="1"/>
  <c r="AQ53" i="265" s="1"/>
  <c r="AQ24" i="265"/>
  <c r="AQ25" i="265" s="1"/>
  <c r="AQ38" i="280"/>
  <c r="AQ39" i="280" s="1"/>
  <c r="AQ27" i="280"/>
  <c r="AQ28" i="280" s="1"/>
  <c r="DU15" i="282"/>
  <c r="DU18" i="282" s="1"/>
  <c r="DT59" i="265"/>
  <c r="DT60" i="265" s="1"/>
  <c r="DT13" i="280"/>
  <c r="DT16" i="280" s="1"/>
  <c r="DS73" i="265"/>
  <c r="DW11" i="280"/>
  <c r="DW13" i="282"/>
  <c r="DW2" i="280"/>
  <c r="DW2" i="282"/>
  <c r="DV119" i="281"/>
  <c r="DV11" i="280"/>
  <c r="DV13" i="282"/>
  <c r="DV42" i="273"/>
  <c r="DV4" i="282" s="1"/>
  <c r="DV52" i="273"/>
  <c r="DW57" i="273"/>
  <c r="DW119" i="281"/>
  <c r="DV98" i="281"/>
  <c r="DV10" i="265" s="1"/>
  <c r="DV110" i="281"/>
  <c r="DV122" i="281"/>
  <c r="DV105" i="281"/>
  <c r="DU107" i="281"/>
  <c r="DU111" i="281" s="1"/>
  <c r="DT51" i="281"/>
  <c r="BH52" i="281"/>
  <c r="BH53" i="281" s="1"/>
  <c r="BH113" i="281"/>
  <c r="DW119" i="273"/>
  <c r="DW96" i="281"/>
  <c r="DW97" i="281" s="1"/>
  <c r="DV120" i="273"/>
  <c r="DV12" i="281" s="1"/>
  <c r="DW113" i="273"/>
  <c r="DW114" i="273" s="1"/>
  <c r="DW21" i="281" s="1"/>
  <c r="DW15" i="275"/>
  <c r="DW2" i="273"/>
  <c r="DW90" i="273"/>
  <c r="DW91" i="273" s="1"/>
  <c r="DW100" i="273" s="1"/>
  <c r="DX101" i="273" s="1"/>
  <c r="DX59" i="273" s="1"/>
  <c r="DW2" i="265"/>
  <c r="DV46" i="281"/>
  <c r="DV72" i="281"/>
  <c r="DU4" i="281"/>
  <c r="DU4" i="265"/>
  <c r="DU4" i="273"/>
  <c r="DU4" i="280"/>
  <c r="DU4" i="275"/>
  <c r="DW58" i="281"/>
  <c r="DW81" i="281"/>
  <c r="DV30" i="281"/>
  <c r="DV36" i="281" s="1"/>
  <c r="DV38" i="281" s="1"/>
  <c r="BH62" i="281"/>
  <c r="BH63" i="281" s="1"/>
  <c r="BH30" i="265"/>
  <c r="DR76" i="281"/>
  <c r="DR78" i="281" s="1"/>
  <c r="DR85" i="281" s="1"/>
  <c r="DR86" i="281" s="1"/>
  <c r="DS83" i="281" s="1"/>
  <c r="DV84" i="281"/>
  <c r="DU71" i="281"/>
  <c r="DU73" i="281" s="1"/>
  <c r="DU77" i="281" s="1"/>
  <c r="DU84" i="281"/>
  <c r="DT26" i="280"/>
  <c r="DZ5" i="281"/>
  <c r="DZ5" i="280"/>
  <c r="DV9" i="265"/>
  <c r="DV11" i="265" s="1"/>
  <c r="DV14" i="265" s="1"/>
  <c r="DV19" i="265" s="1"/>
  <c r="DV22" i="265" s="1"/>
  <c r="DV26" i="280" s="1"/>
  <c r="DU9" i="265"/>
  <c r="DU11" i="265" s="1"/>
  <c r="DU14" i="265" s="1"/>
  <c r="DU19" i="265" s="1"/>
  <c r="DU22" i="265" s="1"/>
  <c r="DU61" i="281"/>
  <c r="DU50" i="281"/>
  <c r="DU45" i="281"/>
  <c r="DU47" i="281" s="1"/>
  <c r="DV38" i="273"/>
  <c r="DW39" i="273" s="1"/>
  <c r="DW41" i="273" s="1"/>
  <c r="DV118" i="273"/>
  <c r="DW120" i="273" s="1"/>
  <c r="DW12" i="281" s="1"/>
  <c r="DX24" i="273"/>
  <c r="DX25" i="273" s="1"/>
  <c r="DX124" i="273"/>
  <c r="DW2" i="281"/>
  <c r="DW125" i="273"/>
  <c r="DW126" i="273" s="1"/>
  <c r="DW106" i="281" s="1"/>
  <c r="DU26" i="280"/>
  <c r="DU3" i="280"/>
  <c r="DU3" i="281"/>
  <c r="DW37" i="281"/>
  <c r="DW22" i="281"/>
  <c r="DW23" i="281" s="1"/>
  <c r="DW29" i="281" s="1"/>
  <c r="DW13" i="281"/>
  <c r="DW14" i="281" s="1"/>
  <c r="DW28" i="281" s="1"/>
  <c r="DW34" i="280"/>
  <c r="DW23" i="280"/>
  <c r="DX39" i="273"/>
  <c r="DX41" i="273" s="1"/>
  <c r="DX52" i="273" s="1"/>
  <c r="DW20" i="275"/>
  <c r="DX17" i="275" s="1"/>
  <c r="DZ5" i="275"/>
  <c r="DZ13" i="273"/>
  <c r="DZ14" i="273" s="1"/>
  <c r="DZ5" i="265"/>
  <c r="DZ5" i="273"/>
  <c r="EA10" i="273"/>
  <c r="DY37" i="273"/>
  <c r="DY47" i="273"/>
  <c r="DY48" i="273" s="1"/>
  <c r="DY51" i="273" s="1"/>
  <c r="DY19" i="273"/>
  <c r="DY20" i="273" s="1"/>
  <c r="DY56" i="273"/>
  <c r="DW109" i="273"/>
  <c r="DV112" i="273"/>
  <c r="DW60" i="273"/>
  <c r="DV66" i="273"/>
  <c r="DV67" i="273" s="1"/>
  <c r="DV3" i="282" s="1"/>
  <c r="DU3" i="273"/>
  <c r="DU3" i="275"/>
  <c r="DU3" i="265"/>
  <c r="DU50" i="273"/>
  <c r="AR25" i="280" l="1"/>
  <c r="AQ74" i="265"/>
  <c r="AQ75" i="265" s="1"/>
  <c r="AQ81" i="265" s="1"/>
  <c r="AQ63" i="265"/>
  <c r="AQ65" i="265" s="1"/>
  <c r="AQ67" i="265" s="1"/>
  <c r="AQ80" i="265" s="1"/>
  <c r="AR36" i="280"/>
  <c r="DX75" i="273"/>
  <c r="DX76" i="273" s="1"/>
  <c r="DX2" i="282"/>
  <c r="DU13" i="280"/>
  <c r="DU16" i="280" s="1"/>
  <c r="DT73" i="265"/>
  <c r="DV15" i="282"/>
  <c r="DV18" i="282" s="1"/>
  <c r="DU59" i="265"/>
  <c r="DU60" i="265" s="1"/>
  <c r="DV4" i="280"/>
  <c r="DV4" i="275"/>
  <c r="DV4" i="281"/>
  <c r="DV4" i="265"/>
  <c r="DV4" i="273"/>
  <c r="DW98" i="281"/>
  <c r="DW10" i="265" s="1"/>
  <c r="DW122" i="281"/>
  <c r="DW110" i="281"/>
  <c r="DW105" i="281"/>
  <c r="BH114" i="281"/>
  <c r="BH31" i="265" s="1"/>
  <c r="BH33" i="265" s="1"/>
  <c r="BH37" i="265" s="1"/>
  <c r="BH42" i="265" s="1"/>
  <c r="BH47" i="265" s="1"/>
  <c r="BH50" i="265" s="1"/>
  <c r="BH123" i="281"/>
  <c r="BH124" i="281" s="1"/>
  <c r="DU51" i="281"/>
  <c r="DV71" i="281"/>
  <c r="DV73" i="281" s="1"/>
  <c r="DV77" i="281" s="1"/>
  <c r="DV107" i="281"/>
  <c r="DV111" i="281" s="1"/>
  <c r="DX58" i="281"/>
  <c r="DX81" i="281"/>
  <c r="DX2" i="265"/>
  <c r="DX32" i="273"/>
  <c r="DX33" i="273" s="1"/>
  <c r="DW46" i="281"/>
  <c r="DW72" i="281"/>
  <c r="DV45" i="281"/>
  <c r="DV47" i="281" s="1"/>
  <c r="DV61" i="281"/>
  <c r="DV50" i="281"/>
  <c r="BI60" i="281"/>
  <c r="BH64" i="265"/>
  <c r="DS76" i="281"/>
  <c r="DS78" i="281" s="1"/>
  <c r="DS85" i="281" s="1"/>
  <c r="DS86" i="281" s="1"/>
  <c r="DT83" i="281" s="1"/>
  <c r="EA5" i="281"/>
  <c r="EA5" i="280"/>
  <c r="DX125" i="273"/>
  <c r="DX126" i="273" s="1"/>
  <c r="DX106" i="281" s="1"/>
  <c r="DX96" i="273"/>
  <c r="DX97" i="273" s="1"/>
  <c r="DX96" i="281" s="1"/>
  <c r="DX97" i="281" s="1"/>
  <c r="DX90" i="273"/>
  <c r="DX91" i="273" s="1"/>
  <c r="DX100" i="273" s="1"/>
  <c r="DY101" i="273" s="1"/>
  <c r="DY59" i="273" s="1"/>
  <c r="DW52" i="273"/>
  <c r="DW42" i="273"/>
  <c r="DW4" i="282" s="1"/>
  <c r="DX42" i="273"/>
  <c r="DY24" i="273"/>
  <c r="DY25" i="273" s="1"/>
  <c r="DY124" i="273"/>
  <c r="DX2" i="275"/>
  <c r="DX2" i="280"/>
  <c r="DX2" i="273"/>
  <c r="DX2" i="281"/>
  <c r="DW30" i="281"/>
  <c r="DW36" i="281" s="1"/>
  <c r="DW38" i="281" s="1"/>
  <c r="DX4" i="280"/>
  <c r="DV3" i="280"/>
  <c r="DV3" i="281"/>
  <c r="DX34" i="280"/>
  <c r="DX23" i="280"/>
  <c r="EA5" i="275"/>
  <c r="EA5" i="265"/>
  <c r="EA13" i="273"/>
  <c r="EA14" i="273" s="1"/>
  <c r="EA5" i="273"/>
  <c r="DZ37" i="273"/>
  <c r="DZ56" i="273"/>
  <c r="DZ19" i="273"/>
  <c r="DZ20" i="273" s="1"/>
  <c r="DZ47" i="273"/>
  <c r="DZ48" i="273" s="1"/>
  <c r="DZ51" i="273" s="1"/>
  <c r="DX57" i="273"/>
  <c r="DX60" i="273" s="1"/>
  <c r="DX79" i="273"/>
  <c r="DY80" i="273" s="1"/>
  <c r="DY58" i="273" s="1"/>
  <c r="DX15" i="275"/>
  <c r="DX20" i="275" s="1"/>
  <c r="DY17" i="275" s="1"/>
  <c r="DW66" i="273"/>
  <c r="DW67" i="273" s="1"/>
  <c r="DW3" i="282" s="1"/>
  <c r="DW112" i="273"/>
  <c r="DX4" i="275"/>
  <c r="DX4" i="273"/>
  <c r="DX4" i="265"/>
  <c r="DV3" i="275"/>
  <c r="DV50" i="273"/>
  <c r="DV3" i="265"/>
  <c r="DV3" i="273"/>
  <c r="AR49" i="280" l="1"/>
  <c r="AR51" i="280" s="1"/>
  <c r="AR55" i="280" s="1"/>
  <c r="AQ82" i="265"/>
  <c r="AQ83" i="265"/>
  <c r="AR44" i="280"/>
  <c r="AR46" i="280" s="1"/>
  <c r="AR54" i="280" s="1"/>
  <c r="DY2" i="280"/>
  <c r="DY2" i="282"/>
  <c r="DX4" i="281"/>
  <c r="DX4" i="282"/>
  <c r="DW15" i="282"/>
  <c r="DW18" i="282" s="1"/>
  <c r="DV59" i="265"/>
  <c r="DV60" i="265" s="1"/>
  <c r="DV13" i="280"/>
  <c r="DV16" i="280" s="1"/>
  <c r="DU73" i="265"/>
  <c r="DX119" i="281"/>
  <c r="DX11" i="280"/>
  <c r="DX13" i="282"/>
  <c r="BH37" i="280"/>
  <c r="BI121" i="281"/>
  <c r="BI112" i="281" s="1"/>
  <c r="BH69" i="265"/>
  <c r="BI113" i="281"/>
  <c r="BI114" i="281" s="1"/>
  <c r="BI31" i="265" s="1"/>
  <c r="DX98" i="281"/>
  <c r="DX10" i="265" s="1"/>
  <c r="DX122" i="281"/>
  <c r="DX110" i="281"/>
  <c r="DX105" i="281"/>
  <c r="DV51" i="281"/>
  <c r="DW107" i="281"/>
  <c r="DW111" i="281" s="1"/>
  <c r="DX46" i="281"/>
  <c r="DX72" i="281"/>
  <c r="DX118" i="273"/>
  <c r="DX38" i="273"/>
  <c r="DY39" i="273" s="1"/>
  <c r="DY41" i="273" s="1"/>
  <c r="BI52" i="281"/>
  <c r="BI53" i="281" s="1"/>
  <c r="DT76" i="281"/>
  <c r="DT78" i="281" s="1"/>
  <c r="DT85" i="281" s="1"/>
  <c r="DT86" i="281" s="1"/>
  <c r="DU83" i="281" s="1"/>
  <c r="DW84" i="281"/>
  <c r="DW71" i="281"/>
  <c r="DW73" i="281" s="1"/>
  <c r="DW77" i="281" s="1"/>
  <c r="DW9" i="265"/>
  <c r="DW11" i="265" s="1"/>
  <c r="DW14" i="265" s="1"/>
  <c r="DW19" i="265" s="1"/>
  <c r="DW22" i="265" s="1"/>
  <c r="DW50" i="281"/>
  <c r="DW61" i="281"/>
  <c r="DW45" i="281"/>
  <c r="DW47" i="281" s="1"/>
  <c r="DY125" i="273"/>
  <c r="DY126" i="273" s="1"/>
  <c r="DY106" i="281" s="1"/>
  <c r="DY75" i="273"/>
  <c r="DY76" i="273" s="1"/>
  <c r="DY90" i="273"/>
  <c r="DY91" i="273" s="1"/>
  <c r="DY100" i="273" s="1"/>
  <c r="DZ101" i="273" s="1"/>
  <c r="DZ59" i="273" s="1"/>
  <c r="DY2" i="275"/>
  <c r="DY2" i="273"/>
  <c r="DY32" i="273"/>
  <c r="DY33" i="273" s="1"/>
  <c r="DY96" i="273"/>
  <c r="DY97" i="273" s="1"/>
  <c r="DY96" i="281" s="1"/>
  <c r="DY97" i="281" s="1"/>
  <c r="DY2" i="265"/>
  <c r="DW4" i="280"/>
  <c r="DW4" i="265"/>
  <c r="DW4" i="275"/>
  <c r="DW4" i="281"/>
  <c r="DW4" i="273"/>
  <c r="DZ24" i="273"/>
  <c r="DZ25" i="273" s="1"/>
  <c r="DZ32" i="273" s="1"/>
  <c r="DZ33" i="273" s="1"/>
  <c r="DZ38" i="273" s="1"/>
  <c r="DZ124" i="273"/>
  <c r="DY2" i="281"/>
  <c r="DX37" i="281"/>
  <c r="DX13" i="281"/>
  <c r="DX14" i="281" s="1"/>
  <c r="DX28" i="281" s="1"/>
  <c r="DX119" i="273"/>
  <c r="DX120" i="273" s="1"/>
  <c r="DX12" i="281" s="1"/>
  <c r="DX22" i="281"/>
  <c r="DX23" i="281" s="1"/>
  <c r="DX29" i="281" s="1"/>
  <c r="DX113" i="273"/>
  <c r="DX114" i="273" s="1"/>
  <c r="DX21" i="281" s="1"/>
  <c r="DX108" i="273"/>
  <c r="DX109" i="273" s="1"/>
  <c r="DX112" i="273" s="1"/>
  <c r="DW3" i="280"/>
  <c r="DW3" i="281"/>
  <c r="EA37" i="273"/>
  <c r="EA47" i="273"/>
  <c r="EA48" i="273" s="1"/>
  <c r="EA51" i="273" s="1"/>
  <c r="EA19" i="273"/>
  <c r="EA20" i="273" s="1"/>
  <c r="EA56" i="273"/>
  <c r="DY57" i="273"/>
  <c r="DY60" i="273" s="1"/>
  <c r="DX66" i="273"/>
  <c r="DX67" i="273" s="1"/>
  <c r="DX3" i="282" s="1"/>
  <c r="DW3" i="273"/>
  <c r="DW50" i="273"/>
  <c r="DW3" i="265"/>
  <c r="DW3" i="275"/>
  <c r="AR56" i="280" l="1"/>
  <c r="AR57" i="280" s="1"/>
  <c r="DZ2" i="265"/>
  <c r="DZ2" i="282"/>
  <c r="DY119" i="281"/>
  <c r="DY11" i="280"/>
  <c r="DY13" i="282"/>
  <c r="DW13" i="280"/>
  <c r="DW16" i="280" s="1"/>
  <c r="DV73" i="265"/>
  <c r="DX15" i="282"/>
  <c r="DX18" i="282" s="1"/>
  <c r="DW59" i="265"/>
  <c r="DW60" i="265" s="1"/>
  <c r="BI123" i="281"/>
  <c r="BI124" i="281" s="1"/>
  <c r="DY98" i="281"/>
  <c r="DY10" i="265" s="1"/>
  <c r="DY122" i="281"/>
  <c r="DY110" i="281"/>
  <c r="DY105" i="281"/>
  <c r="DW51" i="281"/>
  <c r="DZ2" i="280"/>
  <c r="DY58" i="281"/>
  <c r="DY81" i="281"/>
  <c r="DY42" i="273"/>
  <c r="DY4" i="282" s="1"/>
  <c r="DY52" i="273"/>
  <c r="DZ118" i="273"/>
  <c r="DY15" i="275"/>
  <c r="DY20" i="275" s="1"/>
  <c r="DZ17" i="275" s="1"/>
  <c r="DZ90" i="273"/>
  <c r="DZ91" i="273" s="1"/>
  <c r="DZ100" i="273" s="1"/>
  <c r="EA101" i="273" s="1"/>
  <c r="EA59" i="273" s="1"/>
  <c r="DY23" i="280"/>
  <c r="DY46" i="281"/>
  <c r="DY72" i="281"/>
  <c r="BI62" i="281"/>
  <c r="BI63" i="281" s="1"/>
  <c r="BI30" i="265"/>
  <c r="BI33" i="265" s="1"/>
  <c r="BI37" i="265" s="1"/>
  <c r="BI42" i="265" s="1"/>
  <c r="BI47" i="265" s="1"/>
  <c r="BI50" i="265" s="1"/>
  <c r="DU76" i="281"/>
  <c r="DU78" i="281" s="1"/>
  <c r="DU85" i="281" s="1"/>
  <c r="DU86" i="281" s="1"/>
  <c r="DV83" i="281" s="1"/>
  <c r="DW26" i="280"/>
  <c r="EA24" i="273"/>
  <c r="EA25" i="273" s="1"/>
  <c r="EA124" i="273"/>
  <c r="DX30" i="281"/>
  <c r="DX36" i="281" s="1"/>
  <c r="DX38" i="281" s="1"/>
  <c r="DZ2" i="281"/>
  <c r="DZ125" i="273"/>
  <c r="DZ126" i="273" s="1"/>
  <c r="DZ106" i="281" s="1"/>
  <c r="DY118" i="273"/>
  <c r="DY38" i="273"/>
  <c r="DZ39" i="273" s="1"/>
  <c r="DZ41" i="273" s="1"/>
  <c r="DZ42" i="273" s="1"/>
  <c r="DY79" i="273"/>
  <c r="DZ80" i="273" s="1"/>
  <c r="DZ58" i="273" s="1"/>
  <c r="DZ2" i="275"/>
  <c r="DZ96" i="273"/>
  <c r="DZ97" i="273" s="1"/>
  <c r="DZ2" i="273"/>
  <c r="DZ75" i="273"/>
  <c r="DZ76" i="273" s="1"/>
  <c r="DY34" i="280"/>
  <c r="DY22" i="281"/>
  <c r="DY23" i="281" s="1"/>
  <c r="DY29" i="281" s="1"/>
  <c r="DY13" i="281"/>
  <c r="DY14" i="281" s="1"/>
  <c r="DY28" i="281" s="1"/>
  <c r="DY119" i="273"/>
  <c r="DY120" i="273" s="1"/>
  <c r="DY12" i="281" s="1"/>
  <c r="DY108" i="273"/>
  <c r="DY109" i="273" s="1"/>
  <c r="DY112" i="273" s="1"/>
  <c r="DY37" i="281"/>
  <c r="DY113" i="273"/>
  <c r="DY114" i="273" s="1"/>
  <c r="DY21" i="281" s="1"/>
  <c r="DX3" i="280"/>
  <c r="DX3" i="281"/>
  <c r="DZ119" i="273"/>
  <c r="DZ120" i="273" s="1"/>
  <c r="DZ12" i="281" s="1"/>
  <c r="DZ22" i="281"/>
  <c r="DZ23" i="281" s="1"/>
  <c r="DZ29" i="281" s="1"/>
  <c r="DZ108" i="273"/>
  <c r="DZ34" i="280"/>
  <c r="EA90" i="273"/>
  <c r="EA91" i="273" s="1"/>
  <c r="EA100" i="273" s="1"/>
  <c r="EA39" i="273"/>
  <c r="EA41" i="273" s="1"/>
  <c r="EA52" i="273" s="1"/>
  <c r="EA2" i="275"/>
  <c r="DZ79" i="273"/>
  <c r="EA80" i="273" s="1"/>
  <c r="EA58" i="273" s="1"/>
  <c r="DY66" i="273"/>
  <c r="DY67" i="273" s="1"/>
  <c r="DY3" i="282" s="1"/>
  <c r="DZ4" i="265"/>
  <c r="DZ4" i="273"/>
  <c r="DX3" i="273"/>
  <c r="DX50" i="273"/>
  <c r="DX3" i="265"/>
  <c r="DX3" i="275"/>
  <c r="AR52" i="265" l="1"/>
  <c r="AR53" i="265" s="1"/>
  <c r="AR24" i="265"/>
  <c r="AR25" i="265" s="1"/>
  <c r="AR38" i="280"/>
  <c r="AR39" i="280" s="1"/>
  <c r="AR27" i="280"/>
  <c r="AR28" i="280" s="1"/>
  <c r="DZ119" i="281"/>
  <c r="DZ11" i="280"/>
  <c r="DZ13" i="282"/>
  <c r="DY15" i="282"/>
  <c r="DY18" i="282" s="1"/>
  <c r="DX59" i="265"/>
  <c r="DX60" i="265" s="1"/>
  <c r="DX13" i="280"/>
  <c r="DX16" i="280" s="1"/>
  <c r="DW73" i="265"/>
  <c r="DZ4" i="280"/>
  <c r="DZ4" i="282"/>
  <c r="EA2" i="280"/>
  <c r="EA2" i="282"/>
  <c r="BI69" i="265"/>
  <c r="BJ121" i="281"/>
  <c r="BJ112" i="281" s="1"/>
  <c r="DZ4" i="275"/>
  <c r="EA2" i="273"/>
  <c r="DZ52" i="273"/>
  <c r="DZ4" i="281"/>
  <c r="DZ109" i="273"/>
  <c r="DX107" i="281"/>
  <c r="DX111" i="281" s="1"/>
  <c r="DZ113" i="273"/>
  <c r="DZ96" i="281"/>
  <c r="DZ97" i="281" s="1"/>
  <c r="DZ58" i="281"/>
  <c r="DZ81" i="281"/>
  <c r="DZ15" i="275"/>
  <c r="DZ20" i="275" s="1"/>
  <c r="EA17" i="275" s="1"/>
  <c r="DZ57" i="273"/>
  <c r="DZ60" i="273" s="1"/>
  <c r="DZ66" i="273" s="1"/>
  <c r="DZ67" i="273" s="1"/>
  <c r="DZ3" i="282" s="1"/>
  <c r="DZ23" i="280"/>
  <c r="DZ13" i="281"/>
  <c r="DZ14" i="281" s="1"/>
  <c r="DZ28" i="281" s="1"/>
  <c r="DZ30" i="281" s="1"/>
  <c r="DZ36" i="281" s="1"/>
  <c r="DZ37" i="281"/>
  <c r="DY30" i="281"/>
  <c r="DY36" i="281" s="1"/>
  <c r="DY38" i="281" s="1"/>
  <c r="DZ46" i="281"/>
  <c r="DZ72" i="281"/>
  <c r="DY4" i="280"/>
  <c r="DY4" i="273"/>
  <c r="DY4" i="281"/>
  <c r="DY4" i="265"/>
  <c r="DY4" i="275"/>
  <c r="BI37" i="280"/>
  <c r="BJ60" i="281"/>
  <c r="BJ113" i="281" s="1"/>
  <c r="BI64" i="265"/>
  <c r="DV76" i="281"/>
  <c r="DV78" i="281" s="1"/>
  <c r="DV85" i="281" s="1"/>
  <c r="DV86" i="281" s="1"/>
  <c r="DW83" i="281" s="1"/>
  <c r="DX84" i="281"/>
  <c r="DX71" i="281"/>
  <c r="DX73" i="281" s="1"/>
  <c r="DX77" i="281" s="1"/>
  <c r="DZ114" i="273"/>
  <c r="DZ21" i="281" s="1"/>
  <c r="DX9" i="265"/>
  <c r="DX11" i="265" s="1"/>
  <c r="DX14" i="265" s="1"/>
  <c r="DX19" i="265" s="1"/>
  <c r="DX22" i="265" s="1"/>
  <c r="DX61" i="281"/>
  <c r="DX50" i="281"/>
  <c r="DX45" i="281"/>
  <c r="DX47" i="281" s="1"/>
  <c r="EA2" i="281"/>
  <c r="EA125" i="273"/>
  <c r="EA126" i="273" s="1"/>
  <c r="EA106" i="281" s="1"/>
  <c r="EA32" i="273"/>
  <c r="EA33" i="273" s="1"/>
  <c r="EA96" i="273"/>
  <c r="EA97" i="273" s="1"/>
  <c r="EA96" i="281" s="1"/>
  <c r="EA97" i="281" s="1"/>
  <c r="EA75" i="273"/>
  <c r="EA76" i="273" s="1"/>
  <c r="EA79" i="273" s="1"/>
  <c r="EA2" i="265"/>
  <c r="DY3" i="280"/>
  <c r="DY3" i="281"/>
  <c r="EA42" i="273"/>
  <c r="DZ112" i="273"/>
  <c r="DY50" i="273"/>
  <c r="DY3" i="273"/>
  <c r="DY3" i="265"/>
  <c r="DY3" i="275"/>
  <c r="AR74" i="265" l="1"/>
  <c r="AR75" i="265" s="1"/>
  <c r="AR81" i="265" s="1"/>
  <c r="AS25" i="280"/>
  <c r="AR63" i="265"/>
  <c r="AR65" i="265" s="1"/>
  <c r="AR67" i="265" s="1"/>
  <c r="AR80" i="265" s="1"/>
  <c r="AS36" i="280"/>
  <c r="EA4" i="275"/>
  <c r="EA4" i="282"/>
  <c r="DY13" i="280"/>
  <c r="DY16" i="280" s="1"/>
  <c r="DX73" i="265"/>
  <c r="DZ15" i="282"/>
  <c r="DZ18" i="282" s="1"/>
  <c r="DY59" i="265"/>
  <c r="DY60" i="265" s="1"/>
  <c r="EA119" i="281"/>
  <c r="EA11" i="280"/>
  <c r="EA13" i="282"/>
  <c r="DZ38" i="281"/>
  <c r="DZ84" i="281" s="1"/>
  <c r="EA122" i="281"/>
  <c r="EA110" i="281"/>
  <c r="EA105" i="281"/>
  <c r="BJ114" i="281"/>
  <c r="BJ31" i="265" s="1"/>
  <c r="BJ123" i="281"/>
  <c r="DZ98" i="281"/>
  <c r="DZ10" i="265" s="1"/>
  <c r="DZ122" i="281"/>
  <c r="DZ110" i="281"/>
  <c r="DZ105" i="281"/>
  <c r="DX51" i="281"/>
  <c r="DY71" i="281"/>
  <c r="DY73" i="281" s="1"/>
  <c r="DY77" i="281" s="1"/>
  <c r="DY107" i="281"/>
  <c r="DY111" i="281" s="1"/>
  <c r="DZ107" i="281"/>
  <c r="DZ111" i="281" s="1"/>
  <c r="EA4" i="273"/>
  <c r="EA98" i="281"/>
  <c r="H97" i="281"/>
  <c r="DY61" i="281"/>
  <c r="DY45" i="281"/>
  <c r="DY47" i="281" s="1"/>
  <c r="DY84" i="281"/>
  <c r="EA58" i="281"/>
  <c r="EA81" i="281"/>
  <c r="EA34" i="280"/>
  <c r="EA46" i="281"/>
  <c r="EA72" i="281"/>
  <c r="DY50" i="281"/>
  <c r="DY9" i="265"/>
  <c r="DY11" i="265" s="1"/>
  <c r="DY14" i="265" s="1"/>
  <c r="DY19" i="265" s="1"/>
  <c r="DY22" i="265" s="1"/>
  <c r="BJ52" i="281"/>
  <c r="BJ53" i="281" s="1"/>
  <c r="BJ124" i="281" s="1"/>
  <c r="DW76" i="281"/>
  <c r="DW78" i="281" s="1"/>
  <c r="DW85" i="281" s="1"/>
  <c r="DW86" i="281" s="1"/>
  <c r="DX83" i="281" s="1"/>
  <c r="DZ71" i="281"/>
  <c r="DZ73" i="281" s="1"/>
  <c r="DZ77" i="281" s="1"/>
  <c r="DZ61" i="281"/>
  <c r="DZ45" i="281"/>
  <c r="DZ47" i="281" s="1"/>
  <c r="EA38" i="273"/>
  <c r="EA118" i="273"/>
  <c r="DX26" i="280"/>
  <c r="EA4" i="265"/>
  <c r="EA15" i="275"/>
  <c r="EA20" i="275" s="1"/>
  <c r="EA57" i="273"/>
  <c r="EA60" i="273" s="1"/>
  <c r="EA66" i="273" s="1"/>
  <c r="EA67" i="273" s="1"/>
  <c r="EA3" i="282" s="1"/>
  <c r="EA23" i="280"/>
  <c r="EA37" i="281"/>
  <c r="EA13" i="281"/>
  <c r="EA14" i="281" s="1"/>
  <c r="EA28" i="281" s="1"/>
  <c r="EA113" i="273"/>
  <c r="EA114" i="273" s="1"/>
  <c r="EA21" i="281" s="1"/>
  <c r="EA22" i="281"/>
  <c r="EA23" i="281" s="1"/>
  <c r="EA119" i="273"/>
  <c r="EA120" i="273" s="1"/>
  <c r="EA12" i="281" s="1"/>
  <c r="EA108" i="273"/>
  <c r="EA109" i="273" s="1"/>
  <c r="DZ3" i="280"/>
  <c r="DZ3" i="281"/>
  <c r="EA4" i="280"/>
  <c r="EA4" i="281"/>
  <c r="EA112" i="273"/>
  <c r="DZ50" i="273"/>
  <c r="DZ3" i="275"/>
  <c r="DZ3" i="273"/>
  <c r="DZ3" i="265"/>
  <c r="AS49" i="280" l="1"/>
  <c r="AS51" i="280" s="1"/>
  <c r="AS55" i="280" s="1"/>
  <c r="AS44" i="280"/>
  <c r="AS46" i="280" s="1"/>
  <c r="AS54" i="280" s="1"/>
  <c r="AR82" i="265"/>
  <c r="AR83" i="265"/>
  <c r="EA15" i="282"/>
  <c r="EA18" i="282" s="1"/>
  <c r="EA59" i="265" s="1"/>
  <c r="EA60" i="265" s="1"/>
  <c r="DZ59" i="265"/>
  <c r="DZ60" i="265" s="1"/>
  <c r="DZ13" i="280"/>
  <c r="DZ16" i="280" s="1"/>
  <c r="DY73" i="265"/>
  <c r="DY26" i="280"/>
  <c r="DZ50" i="281"/>
  <c r="DZ9" i="265"/>
  <c r="DZ11" i="265" s="1"/>
  <c r="DZ14" i="265" s="1"/>
  <c r="DZ19" i="265" s="1"/>
  <c r="DZ22" i="265" s="1"/>
  <c r="DZ26" i="280" s="1"/>
  <c r="BK121" i="281"/>
  <c r="BK112" i="281" s="1"/>
  <c r="BJ69" i="265"/>
  <c r="H122" i="281"/>
  <c r="H105" i="281"/>
  <c r="H110" i="281"/>
  <c r="DZ51" i="281"/>
  <c r="DY51" i="281"/>
  <c r="EA10" i="265"/>
  <c r="H98" i="281"/>
  <c r="H10" i="265" s="1"/>
  <c r="H20" i="269" s="1"/>
  <c r="K20" i="269" s="1"/>
  <c r="BJ62" i="281"/>
  <c r="BJ63" i="281" s="1"/>
  <c r="BJ30" i="265"/>
  <c r="BJ33" i="265" s="1"/>
  <c r="BJ37" i="265" s="1"/>
  <c r="BJ42" i="265" s="1"/>
  <c r="BJ47" i="265" s="1"/>
  <c r="BJ50" i="265" s="1"/>
  <c r="DX76" i="281"/>
  <c r="DX78" i="281" s="1"/>
  <c r="DX85" i="281" s="1"/>
  <c r="DX86" i="281" s="1"/>
  <c r="DY83" i="281" s="1"/>
  <c r="H23" i="281"/>
  <c r="H29" i="281" s="1"/>
  <c r="EA29" i="281"/>
  <c r="EA30" i="281" s="1"/>
  <c r="EA3" i="280"/>
  <c r="EA3" i="281"/>
  <c r="EA3" i="275"/>
  <c r="EA3" i="273"/>
  <c r="EA3" i="265"/>
  <c r="EA50" i="273"/>
  <c r="AS56" i="280" l="1"/>
  <c r="AS57" i="280" s="1"/>
  <c r="EA13" i="280"/>
  <c r="EA16" i="280" s="1"/>
  <c r="EA73" i="265" s="1"/>
  <c r="DZ73" i="265"/>
  <c r="L20" i="269"/>
  <c r="J20" i="269"/>
  <c r="BK60" i="281"/>
  <c r="BJ64" i="265"/>
  <c r="BJ37" i="280"/>
  <c r="DY76" i="281"/>
  <c r="DY78" i="281" s="1"/>
  <c r="DY85" i="281" s="1"/>
  <c r="DY86" i="281" s="1"/>
  <c r="DZ83" i="281" s="1"/>
  <c r="H30" i="281"/>
  <c r="H36" i="281" s="1"/>
  <c r="EA36" i="281"/>
  <c r="EA38" i="281" s="1"/>
  <c r="F11" i="273"/>
  <c r="AS52" i="265" l="1"/>
  <c r="AS53" i="265" s="1"/>
  <c r="AS24" i="265"/>
  <c r="AS25" i="265" s="1"/>
  <c r="AS38" i="280"/>
  <c r="AS39" i="280" s="1"/>
  <c r="AS27" i="280"/>
  <c r="AS28" i="280" s="1"/>
  <c r="EA107" i="281"/>
  <c r="EA111" i="281" s="1"/>
  <c r="BK52" i="281"/>
  <c r="BK53" i="281" s="1"/>
  <c r="BK30" i="265" s="1"/>
  <c r="BK113" i="281"/>
  <c r="BK62" i="281"/>
  <c r="BK63" i="281" s="1"/>
  <c r="DZ76" i="281"/>
  <c r="DZ78" i="281" s="1"/>
  <c r="DZ85" i="281" s="1"/>
  <c r="DZ86" i="281" s="1"/>
  <c r="EA83" i="281" s="1"/>
  <c r="EA84" i="281"/>
  <c r="EA71" i="281"/>
  <c r="EA73" i="281" s="1"/>
  <c r="EA77" i="281" s="1"/>
  <c r="EA50" i="281"/>
  <c r="EA61" i="281"/>
  <c r="EA45" i="281"/>
  <c r="EA47" i="281" s="1"/>
  <c r="EA9" i="265"/>
  <c r="EA11" i="265" s="1"/>
  <c r="H38" i="281"/>
  <c r="H14" i="273"/>
  <c r="AT36" i="280" l="1"/>
  <c r="AS63" i="265"/>
  <c r="AS65" i="265" s="1"/>
  <c r="AS67" i="265" s="1"/>
  <c r="AS80" i="265" s="1"/>
  <c r="AT25" i="280"/>
  <c r="AS74" i="265"/>
  <c r="AS75" i="265" s="1"/>
  <c r="AS81" i="265" s="1"/>
  <c r="BK114" i="281"/>
  <c r="BK31" i="265" s="1"/>
  <c r="BK33" i="265" s="1"/>
  <c r="BK37" i="265" s="1"/>
  <c r="BK42" i="265" s="1"/>
  <c r="BK47" i="265" s="1"/>
  <c r="BK50" i="265" s="1"/>
  <c r="BK123" i="281"/>
  <c r="BK124" i="281" s="1"/>
  <c r="EA51" i="281"/>
  <c r="BL60" i="281"/>
  <c r="BK64" i="265"/>
  <c r="EA76" i="281"/>
  <c r="EA78" i="281" s="1"/>
  <c r="EA85" i="281" s="1"/>
  <c r="EA86" i="281" s="1"/>
  <c r="H84" i="281"/>
  <c r="H71" i="281"/>
  <c r="EA14" i="265"/>
  <c r="H11" i="265"/>
  <c r="H21" i="269" s="1"/>
  <c r="K21" i="269" s="1"/>
  <c r="H9" i="265"/>
  <c r="H19" i="269" s="1"/>
  <c r="K19" i="269" s="1"/>
  <c r="H61" i="281"/>
  <c r="H50" i="281"/>
  <c r="H45" i="281"/>
  <c r="H56" i="273"/>
  <c r="H47" i="273"/>
  <c r="H19" i="273"/>
  <c r="H37" i="273"/>
  <c r="AS83" i="265" l="1"/>
  <c r="AS82" i="265"/>
  <c r="AT44" i="280"/>
  <c r="AT46" i="280" s="1"/>
  <c r="AT54" i="280" s="1"/>
  <c r="AT49" i="280"/>
  <c r="AT51" i="280" s="1"/>
  <c r="AT55" i="280" s="1"/>
  <c r="BK37" i="280"/>
  <c r="BL121" i="281"/>
  <c r="BL112" i="281" s="1"/>
  <c r="BK69" i="265"/>
  <c r="BL52" i="281"/>
  <c r="BL53" i="281" s="1"/>
  <c r="BL113" i="281"/>
  <c r="BL62" i="281"/>
  <c r="BL63" i="281" s="1"/>
  <c r="L21" i="269"/>
  <c r="J21" i="269"/>
  <c r="L19" i="269"/>
  <c r="J19" i="269"/>
  <c r="H14" i="265"/>
  <c r="H24" i="269" s="1"/>
  <c r="K24" i="269" s="1"/>
  <c r="EA19" i="265"/>
  <c r="J59" i="277"/>
  <c r="J60" i="277" s="1"/>
  <c r="J64" i="277"/>
  <c r="K63" i="277"/>
  <c r="J70" i="277"/>
  <c r="K73" i="277"/>
  <c r="J74" i="277"/>
  <c r="J73" i="277"/>
  <c r="K69" i="277"/>
  <c r="L72" i="277"/>
  <c r="L63" i="277"/>
  <c r="L73" i="277"/>
  <c r="M70" i="277"/>
  <c r="K59" i="277"/>
  <c r="K60" i="277" s="1"/>
  <c r="M64" i="277"/>
  <c r="N71" i="277"/>
  <c r="M69" i="277"/>
  <c r="L59" i="277"/>
  <c r="L60" i="277" s="1"/>
  <c r="M63" i="277"/>
  <c r="M65" i="277" s="1"/>
  <c r="L70" i="277"/>
  <c r="N63" i="277"/>
  <c r="N64" i="277"/>
  <c r="N69" i="277"/>
  <c r="O70" i="277"/>
  <c r="P59" i="277"/>
  <c r="P60" i="277" s="1"/>
  <c r="P71" i="277"/>
  <c r="P69" i="277"/>
  <c r="O72" i="277"/>
  <c r="P63" i="277"/>
  <c r="O69" i="277"/>
  <c r="R74" i="277"/>
  <c r="R69" i="277"/>
  <c r="P73" i="277"/>
  <c r="O64" i="277"/>
  <c r="Q69" i="277"/>
  <c r="R59" i="277"/>
  <c r="R60" i="277" s="1"/>
  <c r="S73" i="277"/>
  <c r="Q59" i="277"/>
  <c r="Q60" i="277" s="1"/>
  <c r="Q70" i="277"/>
  <c r="R72" i="277"/>
  <c r="R70" i="277"/>
  <c r="Q63" i="277"/>
  <c r="R73" i="277"/>
  <c r="S64" i="277"/>
  <c r="S74" i="277"/>
  <c r="T64" i="277"/>
  <c r="T69" i="277"/>
  <c r="T72" i="277"/>
  <c r="S71" i="277"/>
  <c r="U72" i="277"/>
  <c r="U70" i="277"/>
  <c r="U59" i="277"/>
  <c r="U60" i="277" s="1"/>
  <c r="V69" i="277"/>
  <c r="V59" i="277"/>
  <c r="V60" i="277" s="1"/>
  <c r="W70" i="277"/>
  <c r="V71" i="277"/>
  <c r="W72" i="277"/>
  <c r="W59" i="277"/>
  <c r="W60" i="277" s="1"/>
  <c r="W73" i="277"/>
  <c r="X59" i="277"/>
  <c r="X60" i="277" s="1"/>
  <c r="X73" i="277"/>
  <c r="Y59" i="277"/>
  <c r="Y60" i="277" s="1"/>
  <c r="AA72" i="277"/>
  <c r="AA59" i="277"/>
  <c r="AA60" i="277" s="1"/>
  <c r="Y70" i="277"/>
  <c r="Z59" i="277"/>
  <c r="Z60" i="277" s="1"/>
  <c r="AB71" i="277"/>
  <c r="AA70" i="277"/>
  <c r="AB59" i="277"/>
  <c r="AB60" i="277" s="1"/>
  <c r="AB72" i="277"/>
  <c r="AB73" i="277"/>
  <c r="AD73" i="277"/>
  <c r="AC71" i="277"/>
  <c r="AC70" i="277"/>
  <c r="AD70" i="277"/>
  <c r="AC73" i="277"/>
  <c r="AE71" i="277"/>
  <c r="AD72" i="277"/>
  <c r="AD59" i="277"/>
  <c r="AD60" i="277" s="1"/>
  <c r="AF71" i="277"/>
  <c r="AF70" i="277"/>
  <c r="AE72" i="277"/>
  <c r="AH71" i="277"/>
  <c r="AG70" i="277"/>
  <c r="AH59" i="277"/>
  <c r="AH60" i="277" s="1"/>
  <c r="AG71" i="277"/>
  <c r="AI70" i="277"/>
  <c r="AI72" i="277"/>
  <c r="AI73" i="277"/>
  <c r="AJ71" i="277"/>
  <c r="AI59" i="277"/>
  <c r="AI60" i="277" s="1"/>
  <c r="AK72" i="277"/>
  <c r="AJ70" i="277"/>
  <c r="AK71" i="277"/>
  <c r="AK70" i="277"/>
  <c r="AN72" i="277"/>
  <c r="AK59" i="277"/>
  <c r="AK60" i="277" s="1"/>
  <c r="AM71" i="277"/>
  <c r="AL59" i="277"/>
  <c r="AL60" i="277" s="1"/>
  <c r="AM72" i="277"/>
  <c r="AL73" i="277"/>
  <c r="AN73" i="277"/>
  <c r="AM59" i="277"/>
  <c r="AM60" i="277" s="1"/>
  <c r="K70" i="277"/>
  <c r="J72" i="277"/>
  <c r="J63" i="277"/>
  <c r="J65" i="277" s="1"/>
  <c r="K64" i="277"/>
  <c r="K71" i="277"/>
  <c r="L69" i="277"/>
  <c r="L64" i="277"/>
  <c r="K72" i="277"/>
  <c r="N59" i="277"/>
  <c r="N60" i="277" s="1"/>
  <c r="L74" i="277"/>
  <c r="J71" i="277"/>
  <c r="M73" i="277"/>
  <c r="K74" i="277"/>
  <c r="J69" i="277"/>
  <c r="L71" i="277"/>
  <c r="M71" i="277"/>
  <c r="N72" i="277"/>
  <c r="M74" i="277"/>
  <c r="M59" i="277"/>
  <c r="M60" i="277" s="1"/>
  <c r="M72" i="277"/>
  <c r="N73" i="277"/>
  <c r="N70" i="277"/>
  <c r="N74" i="277"/>
  <c r="O74" i="277"/>
  <c r="O73" i="277"/>
  <c r="S63" i="277"/>
  <c r="O63" i="277"/>
  <c r="P70" i="277"/>
  <c r="O71" i="277"/>
  <c r="O59" i="277"/>
  <c r="O60" i="277" s="1"/>
  <c r="Q72" i="277"/>
  <c r="P64" i="277"/>
  <c r="P72" i="277"/>
  <c r="P74" i="277"/>
  <c r="Q74" i="277"/>
  <c r="S69" i="277"/>
  <c r="Q73" i="277"/>
  <c r="Q71" i="277"/>
  <c r="S72" i="277"/>
  <c r="Q64" i="277"/>
  <c r="R63" i="277"/>
  <c r="R64" i="277"/>
  <c r="R71" i="277"/>
  <c r="T73" i="277"/>
  <c r="T71" i="277"/>
  <c r="S59" i="277"/>
  <c r="S60" i="277" s="1"/>
  <c r="T70" i="277"/>
  <c r="T59" i="277"/>
  <c r="T60" i="277" s="1"/>
  <c r="S70" i="277"/>
  <c r="U69" i="277"/>
  <c r="U71" i="277"/>
  <c r="U73" i="277"/>
  <c r="U64" i="277"/>
  <c r="V72" i="277"/>
  <c r="V73" i="277"/>
  <c r="V64" i="277"/>
  <c r="V70" i="277"/>
  <c r="W69" i="277"/>
  <c r="W64" i="277"/>
  <c r="X70" i="277"/>
  <c r="W71" i="277"/>
  <c r="X72" i="277"/>
  <c r="X71" i="277"/>
  <c r="Z71" i="277"/>
  <c r="Y73" i="277"/>
  <c r="Z72" i="277"/>
  <c r="Y71" i="277"/>
  <c r="Z70" i="277"/>
  <c r="Z73" i="277"/>
  <c r="AA73" i="277"/>
  <c r="Y72" i="277"/>
  <c r="AA71" i="277"/>
  <c r="AC59" i="277"/>
  <c r="AC60" i="277" s="1"/>
  <c r="AB70" i="277"/>
  <c r="AC72" i="277"/>
  <c r="AE73" i="277"/>
  <c r="AE59" i="277"/>
  <c r="AE60" i="277" s="1"/>
  <c r="AD71" i="277"/>
  <c r="AE70" i="277"/>
  <c r="AF72" i="277"/>
  <c r="AF73" i="277"/>
  <c r="AF59" i="277"/>
  <c r="AF60" i="277" s="1"/>
  <c r="AG73" i="277"/>
  <c r="AG59" i="277"/>
  <c r="AG60" i="277" s="1"/>
  <c r="AH70" i="277"/>
  <c r="AG72" i="277"/>
  <c r="AJ59" i="277"/>
  <c r="AJ60" i="277" s="1"/>
  <c r="AH72" i="277"/>
  <c r="AH73" i="277"/>
  <c r="AI71" i="277"/>
  <c r="AJ73" i="277"/>
  <c r="AJ72" i="277"/>
  <c r="AL72" i="277"/>
  <c r="AK73" i="277"/>
  <c r="AN71" i="277"/>
  <c r="AL70" i="277"/>
  <c r="AM73" i="277"/>
  <c r="AL71" i="277"/>
  <c r="AM70" i="277"/>
  <c r="AN59" i="277"/>
  <c r="AN60" i="277" s="1"/>
  <c r="AN70" i="277"/>
  <c r="H97" i="273"/>
  <c r="H96" i="281" s="1"/>
  <c r="H91" i="273"/>
  <c r="H100" i="273" s="1"/>
  <c r="H76" i="273"/>
  <c r="L53" i="273"/>
  <c r="L3" i="277" s="1"/>
  <c r="M53" i="273"/>
  <c r="M3" i="277" s="1"/>
  <c r="O53" i="273"/>
  <c r="O3" i="277" s="1"/>
  <c r="P53" i="273"/>
  <c r="P3" i="277" s="1"/>
  <c r="N53" i="273"/>
  <c r="N3" i="277" s="1"/>
  <c r="R53" i="273"/>
  <c r="R3" i="277" s="1"/>
  <c r="Q53" i="273"/>
  <c r="Q3" i="277" s="1"/>
  <c r="T53" i="273"/>
  <c r="T3" i="277" s="1"/>
  <c r="S53" i="273"/>
  <c r="S3" i="277" s="1"/>
  <c r="U53" i="273"/>
  <c r="U3" i="277" s="1"/>
  <c r="Y53" i="273"/>
  <c r="W53" i="273"/>
  <c r="V53" i="273"/>
  <c r="V3" i="277" s="1"/>
  <c r="X53" i="273"/>
  <c r="Z53" i="273"/>
  <c r="AA53" i="273"/>
  <c r="AB53" i="273"/>
  <c r="AC53" i="273"/>
  <c r="AD53" i="273"/>
  <c r="AE53" i="273"/>
  <c r="AH53" i="273"/>
  <c r="AF53" i="273"/>
  <c r="AG53" i="273"/>
  <c r="AI53" i="273"/>
  <c r="AJ53" i="273"/>
  <c r="AK53" i="273"/>
  <c r="AL53" i="273"/>
  <c r="AM53" i="273"/>
  <c r="AN53" i="273"/>
  <c r="AO53" i="273"/>
  <c r="AQ53" i="273"/>
  <c r="AP53" i="273"/>
  <c r="AR53" i="273"/>
  <c r="AS53" i="273"/>
  <c r="AT53" i="273"/>
  <c r="AV53" i="273"/>
  <c r="AU53" i="273"/>
  <c r="AX53" i="273"/>
  <c r="AW53" i="273"/>
  <c r="AZ53" i="273"/>
  <c r="AY53" i="273"/>
  <c r="BB53" i="273"/>
  <c r="BA53" i="273"/>
  <c r="BC53" i="273"/>
  <c r="AT56" i="280" l="1"/>
  <c r="AT27" i="280" s="1"/>
  <c r="AT28" i="280" s="1"/>
  <c r="H119" i="281"/>
  <c r="H11" i="280"/>
  <c r="H13" i="282"/>
  <c r="BL114" i="281"/>
  <c r="BL31" i="265" s="1"/>
  <c r="BL123" i="281"/>
  <c r="BL124" i="281" s="1"/>
  <c r="BL30" i="265"/>
  <c r="BL33" i="265" s="1"/>
  <c r="BL37" i="265" s="1"/>
  <c r="BL42" i="265" s="1"/>
  <c r="BL47" i="265" s="1"/>
  <c r="BL50" i="265" s="1"/>
  <c r="H58" i="281"/>
  <c r="H81" i="281"/>
  <c r="BM60" i="281"/>
  <c r="BL64" i="265"/>
  <c r="X64" i="277" s="1"/>
  <c r="EA22" i="265"/>
  <c r="H19" i="265"/>
  <c r="H29" i="269" s="1"/>
  <c r="K29" i="269" s="1"/>
  <c r="L24" i="269"/>
  <c r="J24" i="269"/>
  <c r="H37" i="281"/>
  <c r="H22" i="281"/>
  <c r="H13" i="281"/>
  <c r="S65" i="277"/>
  <c r="S67" i="277" s="1"/>
  <c r="S80" i="277" s="1"/>
  <c r="H34" i="280"/>
  <c r="H23" i="280"/>
  <c r="O65" i="277"/>
  <c r="O67" i="277" s="1"/>
  <c r="O80" i="277" s="1"/>
  <c r="J67" i="277"/>
  <c r="J80" i="277" s="1"/>
  <c r="R65" i="277"/>
  <c r="R67" i="277" s="1"/>
  <c r="R80" i="277" s="1"/>
  <c r="N65" i="277"/>
  <c r="N67" i="277" s="1"/>
  <c r="N80" i="277" s="1"/>
  <c r="H15" i="275"/>
  <c r="H79" i="273"/>
  <c r="H57" i="273"/>
  <c r="H113" i="273"/>
  <c r="H119" i="273"/>
  <c r="H108" i="273"/>
  <c r="S75" i="277"/>
  <c r="S81" i="277" s="1"/>
  <c r="J75" i="277"/>
  <c r="J81" i="277" s="1"/>
  <c r="L75" i="277"/>
  <c r="L81" i="277" s="1"/>
  <c r="Q65" i="277"/>
  <c r="Q67" i="277" s="1"/>
  <c r="Q80" i="277" s="1"/>
  <c r="R75" i="277"/>
  <c r="R81" i="277" s="1"/>
  <c r="O75" i="277"/>
  <c r="O81" i="277" s="1"/>
  <c r="K65" i="277"/>
  <c r="K67" i="277" s="1"/>
  <c r="K80" i="277" s="1"/>
  <c r="H80" i="273"/>
  <c r="H58" i="273" s="1"/>
  <c r="Q75" i="277"/>
  <c r="Q81" i="277" s="1"/>
  <c r="P65" i="277"/>
  <c r="P67" i="277" s="1"/>
  <c r="P80" i="277" s="1"/>
  <c r="P75" i="277"/>
  <c r="P81" i="277" s="1"/>
  <c r="N75" i="277"/>
  <c r="N81" i="277" s="1"/>
  <c r="M67" i="277"/>
  <c r="M80" i="277" s="1"/>
  <c r="M75" i="277"/>
  <c r="M81" i="277" s="1"/>
  <c r="L65" i="277"/>
  <c r="L67" i="277" s="1"/>
  <c r="L80" i="277" s="1"/>
  <c r="K75" i="277"/>
  <c r="K81" i="277" s="1"/>
  <c r="AN3" i="277"/>
  <c r="AL3" i="277"/>
  <c r="AJ3" i="277"/>
  <c r="AG3" i="277"/>
  <c r="AH3" i="277"/>
  <c r="AD3" i="277"/>
  <c r="AB3" i="277"/>
  <c r="Z3" i="277"/>
  <c r="Y3" i="277"/>
  <c r="K53" i="273"/>
  <c r="K3" i="277" s="1"/>
  <c r="AM3" i="277"/>
  <c r="AK3" i="277"/>
  <c r="AI3" i="277"/>
  <c r="AF3" i="277"/>
  <c r="AE3" i="277"/>
  <c r="AC3" i="277"/>
  <c r="AA3" i="277"/>
  <c r="X3" i="277"/>
  <c r="W3" i="277"/>
  <c r="K31" i="277"/>
  <c r="J36" i="277"/>
  <c r="J31" i="277"/>
  <c r="K24" i="277"/>
  <c r="J30" i="277"/>
  <c r="K10" i="277"/>
  <c r="J35" i="277"/>
  <c r="K32" i="277"/>
  <c r="J39" i="277"/>
  <c r="K9" i="277"/>
  <c r="K11" i="277" s="1"/>
  <c r="K35" i="277"/>
  <c r="K18" i="277"/>
  <c r="J32" i="277"/>
  <c r="K40" i="277"/>
  <c r="K44" i="277"/>
  <c r="J40" i="277"/>
  <c r="J13" i="277"/>
  <c r="J51" i="277"/>
  <c r="J16" i="277"/>
  <c r="J24" i="277"/>
  <c r="J18" i="277"/>
  <c r="J44" i="277"/>
  <c r="K43" i="277"/>
  <c r="J21" i="277"/>
  <c r="J45" i="277"/>
  <c r="K21" i="277"/>
  <c r="J48" i="277"/>
  <c r="J9" i="277"/>
  <c r="J10" i="277"/>
  <c r="J17" i="277"/>
  <c r="J43" i="277"/>
  <c r="K48" i="277"/>
  <c r="K51" i="277"/>
  <c r="K30" i="277"/>
  <c r="K39" i="277"/>
  <c r="O32" i="277"/>
  <c r="O48" i="277"/>
  <c r="K13" i="277"/>
  <c r="L44" i="277"/>
  <c r="L36" i="277"/>
  <c r="O10" i="277"/>
  <c r="K16" i="277"/>
  <c r="L45" i="277"/>
  <c r="L35" i="277"/>
  <c r="L51" i="277"/>
  <c r="K45" i="277"/>
  <c r="L13" i="277"/>
  <c r="L10" i="277"/>
  <c r="L43" i="277"/>
  <c r="L9" i="277"/>
  <c r="L11" i="277" s="1"/>
  <c r="L16" i="277"/>
  <c r="L17" i="277"/>
  <c r="L30" i="277"/>
  <c r="L31" i="277"/>
  <c r="L40" i="277"/>
  <c r="L48" i="277"/>
  <c r="L32" i="277"/>
  <c r="L21" i="277"/>
  <c r="K36" i="277"/>
  <c r="N43" i="277"/>
  <c r="L24" i="277"/>
  <c r="L39" i="277"/>
  <c r="K17" i="277"/>
  <c r="L18" i="277"/>
  <c r="O31" i="277"/>
  <c r="O44" i="277"/>
  <c r="M13" i="277"/>
  <c r="N36" i="277"/>
  <c r="M51" i="277"/>
  <c r="M31" i="277"/>
  <c r="N44" i="277"/>
  <c r="M36" i="277"/>
  <c r="M9" i="277"/>
  <c r="N32" i="277"/>
  <c r="O39" i="277"/>
  <c r="M24" i="277"/>
  <c r="N45" i="277"/>
  <c r="M45" i="277"/>
  <c r="O21" i="277"/>
  <c r="N48" i="277"/>
  <c r="M40" i="277"/>
  <c r="M10" i="277"/>
  <c r="M39" i="277"/>
  <c r="N9" i="277"/>
  <c r="N17" i="277"/>
  <c r="N35" i="277"/>
  <c r="M18" i="277"/>
  <c r="P21" i="277"/>
  <c r="N10" i="277"/>
  <c r="M44" i="277"/>
  <c r="N24" i="277"/>
  <c r="M21" i="277"/>
  <c r="N51" i="277"/>
  <c r="M30" i="277"/>
  <c r="O9" i="277"/>
  <c r="O11" i="277" s="1"/>
  <c r="M17" i="277"/>
  <c r="N13" i="277"/>
  <c r="O24" i="277"/>
  <c r="N31" i="277"/>
  <c r="M43" i="277"/>
  <c r="N21" i="277"/>
  <c r="N18" i="277"/>
  <c r="M48" i="277"/>
  <c r="N16" i="277"/>
  <c r="M32" i="277"/>
  <c r="M16" i="277"/>
  <c r="N40" i="277"/>
  <c r="M35" i="277"/>
  <c r="N30" i="277"/>
  <c r="O16" i="277"/>
  <c r="O43" i="277"/>
  <c r="N39" i="277"/>
  <c r="O30" i="277"/>
  <c r="O51" i="277"/>
  <c r="O45" i="277"/>
  <c r="O17" i="277"/>
  <c r="Q24" i="277"/>
  <c r="P16" i="277"/>
  <c r="O36" i="277"/>
  <c r="O40" i="277"/>
  <c r="P39" i="277"/>
  <c r="P48" i="277"/>
  <c r="O18" i="277"/>
  <c r="O35" i="277"/>
  <c r="P24" i="277"/>
  <c r="Q35" i="277"/>
  <c r="Q44" i="277"/>
  <c r="P40" i="277"/>
  <c r="P31" i="277"/>
  <c r="O13" i="277"/>
  <c r="P17" i="277"/>
  <c r="P44" i="277"/>
  <c r="P32" i="277"/>
  <c r="Q40" i="277"/>
  <c r="P18" i="277"/>
  <c r="P43" i="277"/>
  <c r="Q13" i="277"/>
  <c r="P35" i="277"/>
  <c r="P10" i="277"/>
  <c r="Q10" i="277"/>
  <c r="P13" i="277"/>
  <c r="Q48" i="277"/>
  <c r="P45" i="277"/>
  <c r="P36" i="277"/>
  <c r="P30" i="277"/>
  <c r="P33" i="277" s="1"/>
  <c r="P51" i="277"/>
  <c r="P9" i="277"/>
  <c r="P11" i="277" s="1"/>
  <c r="P14" i="277" s="1"/>
  <c r="Q16" i="277"/>
  <c r="Q36" i="277"/>
  <c r="S16" i="277"/>
  <c r="S43" i="277"/>
  <c r="Q18" i="277"/>
  <c r="Q31" i="277"/>
  <c r="Q32" i="277"/>
  <c r="Q30" i="277"/>
  <c r="Q45" i="277"/>
  <c r="Q17" i="277"/>
  <c r="S31" i="277"/>
  <c r="Q9" i="277"/>
  <c r="Q43" i="277"/>
  <c r="U9" i="277"/>
  <c r="S40" i="277"/>
  <c r="Q39" i="277"/>
  <c r="Q51" i="277"/>
  <c r="Q21" i="277"/>
  <c r="R18" i="277"/>
  <c r="R10" i="277"/>
  <c r="S45" i="277"/>
  <c r="R21" i="277"/>
  <c r="S39" i="277"/>
  <c r="R16" i="277"/>
  <c r="S21" i="277"/>
  <c r="S17" i="277"/>
  <c r="R36" i="277"/>
  <c r="S9" i="277"/>
  <c r="S30" i="277"/>
  <c r="R44" i="277"/>
  <c r="S36" i="277"/>
  <c r="R35" i="277"/>
  <c r="S44" i="277"/>
  <c r="S48" i="277"/>
  <c r="R32" i="277"/>
  <c r="S10" i="277"/>
  <c r="R45" i="277"/>
  <c r="R51" i="277"/>
  <c r="R9" i="277"/>
  <c r="S13" i="277"/>
  <c r="R24" i="277"/>
  <c r="S35" i="277"/>
  <c r="R31" i="277"/>
  <c r="S18" i="277"/>
  <c r="S32" i="277"/>
  <c r="R40" i="277"/>
  <c r="R48" i="277"/>
  <c r="R17" i="277"/>
  <c r="R13" i="277"/>
  <c r="R39" i="277"/>
  <c r="R43" i="277"/>
  <c r="R30" i="277"/>
  <c r="U36" i="277"/>
  <c r="T40" i="277"/>
  <c r="U18" i="277"/>
  <c r="T17" i="277"/>
  <c r="U30" i="277"/>
  <c r="T43" i="277"/>
  <c r="T48" i="277"/>
  <c r="U40" i="277"/>
  <c r="U45" i="277"/>
  <c r="U48" i="277"/>
  <c r="U43" i="277"/>
  <c r="T18" i="277"/>
  <c r="T44" i="277"/>
  <c r="T9" i="277"/>
  <c r="U13" i="277"/>
  <c r="T36" i="277"/>
  <c r="T35" i="277"/>
  <c r="T45" i="277"/>
  <c r="U32" i="277"/>
  <c r="T30" i="277"/>
  <c r="U39" i="277"/>
  <c r="T13" i="277"/>
  <c r="U31" i="277"/>
  <c r="T21" i="277"/>
  <c r="U44" i="277"/>
  <c r="T31" i="277"/>
  <c r="T16" i="277"/>
  <c r="U35" i="277"/>
  <c r="T32" i="277"/>
  <c r="U10" i="277"/>
  <c r="T39" i="277"/>
  <c r="U17" i="277"/>
  <c r="U16" i="277"/>
  <c r="T10" i="277"/>
  <c r="U21" i="277"/>
  <c r="V43" i="277"/>
  <c r="V44" i="277"/>
  <c r="V31" i="277"/>
  <c r="V21" i="277"/>
  <c r="V35" i="277"/>
  <c r="V40" i="277"/>
  <c r="V9" i="277"/>
  <c r="V18" i="277"/>
  <c r="V10" i="277"/>
  <c r="V17" i="277"/>
  <c r="V30" i="277"/>
  <c r="V45" i="277"/>
  <c r="V39" i="277"/>
  <c r="V16" i="277"/>
  <c r="V48" i="277"/>
  <c r="V36" i="277"/>
  <c r="V13" i="277"/>
  <c r="V32" i="277"/>
  <c r="X45" i="277"/>
  <c r="W31" i="277"/>
  <c r="X32" i="277"/>
  <c r="W48" i="277"/>
  <c r="W43" i="277"/>
  <c r="X21" i="277"/>
  <c r="W13" i="277"/>
  <c r="W35" i="277"/>
  <c r="W40" i="277"/>
  <c r="X9" i="277"/>
  <c r="W16" i="277"/>
  <c r="W39" i="277"/>
  <c r="W45" i="277"/>
  <c r="W32" i="277"/>
  <c r="X44" i="277"/>
  <c r="X10" i="277"/>
  <c r="X35" i="277"/>
  <c r="W18" i="277"/>
  <c r="X43" i="277"/>
  <c r="W36" i="277"/>
  <c r="W10" i="277"/>
  <c r="W30" i="277"/>
  <c r="X40" i="277"/>
  <c r="W17" i="277"/>
  <c r="X13" i="277"/>
  <c r="X39" i="277"/>
  <c r="X16" i="277"/>
  <c r="X36" i="277"/>
  <c r="W44" i="277"/>
  <c r="W9" i="277"/>
  <c r="X48" i="277"/>
  <c r="W21" i="277"/>
  <c r="Y21" i="277"/>
  <c r="Y17" i="277"/>
  <c r="Y48" i="277"/>
  <c r="AC9" i="277"/>
  <c r="Y43" i="277"/>
  <c r="Y44" i="277"/>
  <c r="X18" i="277"/>
  <c r="X17" i="277"/>
  <c r="Y35" i="277"/>
  <c r="Y39" i="277"/>
  <c r="Y16" i="277"/>
  <c r="Y18" i="277"/>
  <c r="Y32" i="277"/>
  <c r="AA39" i="277"/>
  <c r="Y45" i="277"/>
  <c r="Y40" i="277"/>
  <c r="Y13" i="277"/>
  <c r="Y10" i="277"/>
  <c r="Y9" i="277"/>
  <c r="Y11" i="277" s="1"/>
  <c r="Y36" i="277"/>
  <c r="AA35" i="277"/>
  <c r="AE32" i="277"/>
  <c r="Z32" i="277"/>
  <c r="AA13" i="277"/>
  <c r="Z36" i="277"/>
  <c r="Z9" i="277"/>
  <c r="AA10" i="277"/>
  <c r="AA21" i="277"/>
  <c r="Z21" i="277"/>
  <c r="AA9" i="277"/>
  <c r="AA11" i="277" s="1"/>
  <c r="Z40" i="277"/>
  <c r="Z45" i="277"/>
  <c r="AA44" i="277"/>
  <c r="AC13" i="277"/>
  <c r="Z10" i="277"/>
  <c r="AA17" i="277"/>
  <c r="AA36" i="277"/>
  <c r="Z16" i="277"/>
  <c r="AA32" i="277"/>
  <c r="AA16" i="277"/>
  <c r="Z18" i="277"/>
  <c r="Z48" i="277"/>
  <c r="AA43" i="277"/>
  <c r="Z39" i="277"/>
  <c r="AA18" i="277"/>
  <c r="AA40" i="277"/>
  <c r="AC45" i="277"/>
  <c r="AC32" i="277"/>
  <c r="Z13" i="277"/>
  <c r="Z35" i="277"/>
  <c r="AA45" i="277"/>
  <c r="Z43" i="277"/>
  <c r="Z17" i="277"/>
  <c r="Z44" i="277"/>
  <c r="AA48" i="277"/>
  <c r="AC16" i="277"/>
  <c r="AB9" i="277"/>
  <c r="AB43" i="277"/>
  <c r="AB48" i="277"/>
  <c r="AB16" i="277"/>
  <c r="AC21" i="277"/>
  <c r="AC18" i="277"/>
  <c r="AB32" i="277"/>
  <c r="AB17" i="277"/>
  <c r="AC35" i="277"/>
  <c r="AC40" i="277"/>
  <c r="AB35" i="277"/>
  <c r="AB10" i="277"/>
  <c r="AC10" i="277"/>
  <c r="AC36" i="277"/>
  <c r="AB39" i="277"/>
  <c r="AC43" i="277"/>
  <c r="AC48" i="277"/>
  <c r="AB36" i="277"/>
  <c r="AB45" i="277"/>
  <c r="AC39" i="277"/>
  <c r="AE40" i="277"/>
  <c r="AE36" i="277"/>
  <c r="AB18" i="277"/>
  <c r="AB13" i="277"/>
  <c r="AB40" i="277"/>
  <c r="AB21" i="277"/>
  <c r="AB44" i="277"/>
  <c r="AC44" i="277"/>
  <c r="AC17" i="277"/>
  <c r="AE9" i="277"/>
  <c r="AE17" i="277"/>
  <c r="AE10" i="277"/>
  <c r="AE43" i="277"/>
  <c r="AE48" i="277"/>
  <c r="AD32" i="277"/>
  <c r="AD21" i="277"/>
  <c r="AD16" i="277"/>
  <c r="AD35" i="277"/>
  <c r="AD17" i="277"/>
  <c r="AE45" i="277"/>
  <c r="AD44" i="277"/>
  <c r="AD43" i="277"/>
  <c r="AD13" i="277"/>
  <c r="AE21" i="277"/>
  <c r="AE16" i="277"/>
  <c r="AE13" i="277"/>
  <c r="AD40" i="277"/>
  <c r="AE35" i="277"/>
  <c r="AD36" i="277"/>
  <c r="AE39" i="277"/>
  <c r="AD9" i="277"/>
  <c r="AD48" i="277"/>
  <c r="AE44" i="277"/>
  <c r="AD18" i="277"/>
  <c r="AE18" i="277"/>
  <c r="AD39" i="277"/>
  <c r="AD45" i="277"/>
  <c r="AD10" i="277"/>
  <c r="AF18" i="277"/>
  <c r="AH32" i="277"/>
  <c r="AG45" i="277"/>
  <c r="AF13" i="277"/>
  <c r="AF21" i="277"/>
  <c r="AF16" i="277"/>
  <c r="AF9" i="277"/>
  <c r="AG21" i="277"/>
  <c r="AG16" i="277"/>
  <c r="AF17" i="277"/>
  <c r="AF45" i="277"/>
  <c r="AG40" i="277"/>
  <c r="AF32" i="277"/>
  <c r="AF43" i="277"/>
  <c r="AF48" i="277"/>
  <c r="AH18" i="277"/>
  <c r="AG48" i="277"/>
  <c r="AF10" i="277"/>
  <c r="AF40" i="277"/>
  <c r="AH45" i="277"/>
  <c r="AG10" i="277"/>
  <c r="AF35" i="277"/>
  <c r="AF44" i="277"/>
  <c r="AI36" i="277"/>
  <c r="AH9" i="277"/>
  <c r="AG17" i="277"/>
  <c r="AH35" i="277"/>
  <c r="AI9" i="277"/>
  <c r="AG44" i="277"/>
  <c r="AG9" i="277"/>
  <c r="AH36" i="277"/>
  <c r="AI45" i="277"/>
  <c r="AH44" i="277"/>
  <c r="AG35" i="277"/>
  <c r="AH48" i="277"/>
  <c r="AI13" i="277"/>
  <c r="AG18" i="277"/>
  <c r="AH40" i="277"/>
  <c r="AF39" i="277"/>
  <c r="AF36" i="277"/>
  <c r="AG43" i="277"/>
  <c r="AI21" i="277"/>
  <c r="AH16" i="277"/>
  <c r="AI43" i="277"/>
  <c r="AG36" i="277"/>
  <c r="AH21" i="277"/>
  <c r="AH39" i="277"/>
  <c r="AH17" i="277"/>
  <c r="AH10" i="277"/>
  <c r="AG32" i="277"/>
  <c r="AH43" i="277"/>
  <c r="AJ16" i="277"/>
  <c r="AI18" i="277"/>
  <c r="AI16" i="277"/>
  <c r="AI32" i="277"/>
  <c r="AG39" i="277"/>
  <c r="AG13" i="277"/>
  <c r="AH13" i="277"/>
  <c r="AJ40" i="277"/>
  <c r="AJ10" i="277"/>
  <c r="AJ9" i="277"/>
  <c r="AI39" i="277"/>
  <c r="AJ13" i="277"/>
  <c r="AJ36" i="277"/>
  <c r="AI10" i="277"/>
  <c r="AJ32" i="277"/>
  <c r="AI40" i="277"/>
  <c r="AJ18" i="277"/>
  <c r="AJ43" i="277"/>
  <c r="AK17" i="277"/>
  <c r="AI17" i="277"/>
  <c r="AI35" i="277"/>
  <c r="AJ45" i="277"/>
  <c r="AI48" i="277"/>
  <c r="AK9" i="277"/>
  <c r="AK10" i="277"/>
  <c r="AJ44" i="277"/>
  <c r="AI44" i="277"/>
  <c r="AK48" i="277"/>
  <c r="AJ17" i="277"/>
  <c r="AK18" i="277"/>
  <c r="AJ39" i="277"/>
  <c r="AJ48" i="277"/>
  <c r="AK44" i="277"/>
  <c r="AK40" i="277"/>
  <c r="AK43" i="277"/>
  <c r="AK39" i="277"/>
  <c r="AK16" i="277"/>
  <c r="AJ35" i="277"/>
  <c r="AK21" i="277"/>
  <c r="AL36" i="277"/>
  <c r="AK35" i="277"/>
  <c r="AJ21" i="277"/>
  <c r="AK36" i="277"/>
  <c r="AL40" i="277"/>
  <c r="AL13" i="277"/>
  <c r="AK32" i="277"/>
  <c r="AK45" i="277"/>
  <c r="AL43" i="277"/>
  <c r="AK13" i="277"/>
  <c r="AL35" i="277"/>
  <c r="AL17" i="277"/>
  <c r="AM48" i="277"/>
  <c r="AL39" i="277"/>
  <c r="AL9" i="277"/>
  <c r="AM32" i="277"/>
  <c r="AM45" i="277"/>
  <c r="AL44" i="277"/>
  <c r="AN17" i="277"/>
  <c r="AL45" i="277"/>
  <c r="AM40" i="277"/>
  <c r="AL21" i="277"/>
  <c r="AM39" i="277"/>
  <c r="AM10" i="277"/>
  <c r="AM44" i="277"/>
  <c r="AL10" i="277"/>
  <c r="AN18" i="277"/>
  <c r="AL16" i="277"/>
  <c r="AM16" i="277"/>
  <c r="AN9" i="277"/>
  <c r="AM43" i="277"/>
  <c r="AL32" i="277"/>
  <c r="AM9" i="277"/>
  <c r="AL48" i="277"/>
  <c r="AN43" i="277"/>
  <c r="AM35" i="277"/>
  <c r="AN39" i="277"/>
  <c r="AM18" i="277"/>
  <c r="AN16" i="277"/>
  <c r="AN32" i="277"/>
  <c r="AN45" i="277"/>
  <c r="AN21" i="277"/>
  <c r="AL18" i="277"/>
  <c r="AM13" i="277"/>
  <c r="AM21" i="277"/>
  <c r="AN48" i="277"/>
  <c r="AN36" i="277"/>
  <c r="AN13" i="277"/>
  <c r="AM36" i="277"/>
  <c r="AN35" i="277"/>
  <c r="AM17" i="277"/>
  <c r="AN40" i="277"/>
  <c r="AN44" i="277"/>
  <c r="AN10" i="277"/>
  <c r="AT38" i="280" l="1"/>
  <c r="AT39" i="280" s="1"/>
  <c r="AU36" i="280" s="1"/>
  <c r="AT57" i="280"/>
  <c r="AU25" i="280"/>
  <c r="AT74" i="265"/>
  <c r="AT75" i="265" s="1"/>
  <c r="AT81" i="265" s="1"/>
  <c r="AT63" i="265"/>
  <c r="AT65" i="265" s="1"/>
  <c r="AT67" i="265" s="1"/>
  <c r="AT80" i="265" s="1"/>
  <c r="BM121" i="281"/>
  <c r="BM112" i="281" s="1"/>
  <c r="BM113" i="281" s="1"/>
  <c r="BL69" i="265"/>
  <c r="BL37" i="280"/>
  <c r="BM52" i="281"/>
  <c r="BM53" i="281" s="1"/>
  <c r="BM30" i="265" s="1"/>
  <c r="J29" i="269"/>
  <c r="L29" i="269"/>
  <c r="K33" i="277"/>
  <c r="H22" i="265"/>
  <c r="EA26" i="280"/>
  <c r="AJ11" i="277"/>
  <c r="AJ14" i="277" s="1"/>
  <c r="AJ19" i="277" s="1"/>
  <c r="AJ22" i="277" s="1"/>
  <c r="AG11" i="277"/>
  <c r="AA14" i="277"/>
  <c r="AA19" i="277" s="1"/>
  <c r="AA22" i="277" s="1"/>
  <c r="J83" i="277"/>
  <c r="L14" i="277"/>
  <c r="L19" i="277" s="1"/>
  <c r="L22" i="277" s="1"/>
  <c r="L25" i="277" s="1"/>
  <c r="J82" i="277"/>
  <c r="Q83" i="277"/>
  <c r="R33" i="277"/>
  <c r="R37" i="277" s="1"/>
  <c r="R41" i="277" s="1"/>
  <c r="R46" i="277" s="1"/>
  <c r="R49" i="277" s="1"/>
  <c r="R52" i="277" s="1"/>
  <c r="N11" i="277"/>
  <c r="N14" i="277" s="1"/>
  <c r="N19" i="277" s="1"/>
  <c r="N22" i="277" s="1"/>
  <c r="N25" i="277" s="1"/>
  <c r="N83" i="277"/>
  <c r="N82" i="277"/>
  <c r="O82" i="277"/>
  <c r="O83" i="277"/>
  <c r="Q82" i="277"/>
  <c r="S82" i="277"/>
  <c r="S83" i="277"/>
  <c r="AC11" i="277"/>
  <c r="AC14" i="277" s="1"/>
  <c r="AC19" i="277" s="1"/>
  <c r="AC22" i="277" s="1"/>
  <c r="T11" i="277"/>
  <c r="T14" i="277" s="1"/>
  <c r="T19" i="277" s="1"/>
  <c r="T22" i="277" s="1"/>
  <c r="U33" i="277"/>
  <c r="U37" i="277" s="1"/>
  <c r="U41" i="277" s="1"/>
  <c r="U46" i="277" s="1"/>
  <c r="U49" i="277" s="1"/>
  <c r="M33" i="277"/>
  <c r="M37" i="277" s="1"/>
  <c r="M41" i="277" s="1"/>
  <c r="M46" i="277" s="1"/>
  <c r="M49" i="277" s="1"/>
  <c r="M52" i="277" s="1"/>
  <c r="K37" i="277"/>
  <c r="K41" i="277" s="1"/>
  <c r="K46" i="277" s="1"/>
  <c r="K49" i="277" s="1"/>
  <c r="K52" i="277" s="1"/>
  <c r="L83" i="277"/>
  <c r="L82" i="277"/>
  <c r="M83" i="277"/>
  <c r="M82" i="277"/>
  <c r="P83" i="277"/>
  <c r="P82" i="277"/>
  <c r="K83" i="277"/>
  <c r="K82" i="277"/>
  <c r="R82" i="277"/>
  <c r="R83" i="277"/>
  <c r="AG14" i="277"/>
  <c r="AG19" i="277" s="1"/>
  <c r="AG22" i="277" s="1"/>
  <c r="AI11" i="277"/>
  <c r="AI14" i="277" s="1"/>
  <c r="AI19" i="277" s="1"/>
  <c r="AI22" i="277" s="1"/>
  <c r="AF11" i="277"/>
  <c r="AF14" i="277" s="1"/>
  <c r="AF19" i="277" s="1"/>
  <c r="AF22" i="277" s="1"/>
  <c r="AD11" i="277"/>
  <c r="AD14" i="277" s="1"/>
  <c r="AD19" i="277" s="1"/>
  <c r="AD22" i="277" s="1"/>
  <c r="AE11" i="277"/>
  <c r="AE14" i="277" s="1"/>
  <c r="AE19" i="277" s="1"/>
  <c r="AE22" i="277" s="1"/>
  <c r="AB11" i="277"/>
  <c r="AB14" i="277" s="1"/>
  <c r="AB19" i="277" s="1"/>
  <c r="AB22" i="277" s="1"/>
  <c r="V11" i="277"/>
  <c r="V14" i="277" s="1"/>
  <c r="V19" i="277" s="1"/>
  <c r="V22" i="277" s="1"/>
  <c r="T33" i="277"/>
  <c r="T37" i="277" s="1"/>
  <c r="T41" i="277" s="1"/>
  <c r="T46" i="277" s="1"/>
  <c r="T49" i="277" s="1"/>
  <c r="S11" i="277"/>
  <c r="S14" i="277" s="1"/>
  <c r="S19" i="277" s="1"/>
  <c r="S22" i="277" s="1"/>
  <c r="H17" i="277"/>
  <c r="J11" i="277"/>
  <c r="H9" i="277"/>
  <c r="H21" i="277"/>
  <c r="H44" i="277"/>
  <c r="H40" i="277"/>
  <c r="K14" i="277"/>
  <c r="K19" i="277" s="1"/>
  <c r="K22" i="277" s="1"/>
  <c r="K25" i="277" s="1"/>
  <c r="H36" i="277"/>
  <c r="AN11" i="277"/>
  <c r="AN14" i="277" s="1"/>
  <c r="AN19" i="277" s="1"/>
  <c r="AN22" i="277" s="1"/>
  <c r="AM11" i="277"/>
  <c r="AM14" i="277" s="1"/>
  <c r="AM19" i="277" s="1"/>
  <c r="AM22" i="277" s="1"/>
  <c r="AL11" i="277"/>
  <c r="AL14" i="277" s="1"/>
  <c r="AL19" i="277" s="1"/>
  <c r="AL22" i="277" s="1"/>
  <c r="AK11" i="277"/>
  <c r="AK14" i="277" s="1"/>
  <c r="AK19" i="277" s="1"/>
  <c r="AK22" i="277" s="1"/>
  <c r="AH11" i="277"/>
  <c r="AH14" i="277" s="1"/>
  <c r="AH19" i="277" s="1"/>
  <c r="AH22" i="277" s="1"/>
  <c r="Z11" i="277"/>
  <c r="Z14" i="277" s="1"/>
  <c r="Z19" i="277" s="1"/>
  <c r="Z22" i="277" s="1"/>
  <c r="Y14" i="277"/>
  <c r="Y19" i="277" s="1"/>
  <c r="Y22" i="277" s="1"/>
  <c r="W11" i="277"/>
  <c r="W14" i="277" s="1"/>
  <c r="W19" i="277" s="1"/>
  <c r="W22" i="277" s="1"/>
  <c r="W33" i="277"/>
  <c r="W37" i="277" s="1"/>
  <c r="W41" i="277" s="1"/>
  <c r="W46" i="277" s="1"/>
  <c r="W49" i="277" s="1"/>
  <c r="X11" i="277"/>
  <c r="X14" i="277" s="1"/>
  <c r="X19" i="277" s="1"/>
  <c r="X22" i="277" s="1"/>
  <c r="V33" i="277"/>
  <c r="V37" i="277" s="1"/>
  <c r="V41" i="277" s="1"/>
  <c r="V46" i="277" s="1"/>
  <c r="V49" i="277" s="1"/>
  <c r="R11" i="277"/>
  <c r="R14" i="277" s="1"/>
  <c r="R19" i="277" s="1"/>
  <c r="R22" i="277" s="1"/>
  <c r="R25" i="277" s="1"/>
  <c r="S33" i="277"/>
  <c r="S37" i="277" s="1"/>
  <c r="S41" i="277" s="1"/>
  <c r="S46" i="277" s="1"/>
  <c r="S49" i="277" s="1"/>
  <c r="U11" i="277"/>
  <c r="U14" i="277" s="1"/>
  <c r="U19" i="277" s="1"/>
  <c r="U22" i="277" s="1"/>
  <c r="Q11" i="277"/>
  <c r="Q14" i="277" s="1"/>
  <c r="Q19" i="277" s="1"/>
  <c r="Q22" i="277" s="1"/>
  <c r="Q25" i="277" s="1"/>
  <c r="Q33" i="277"/>
  <c r="Q37" i="277" s="1"/>
  <c r="Q41" i="277" s="1"/>
  <c r="Q46" i="277" s="1"/>
  <c r="Q49" i="277" s="1"/>
  <c r="Q52" i="277" s="1"/>
  <c r="P19" i="277"/>
  <c r="P22" i="277" s="1"/>
  <c r="P25" i="277" s="1"/>
  <c r="P37" i="277"/>
  <c r="P41" i="277" s="1"/>
  <c r="P46" i="277" s="1"/>
  <c r="P49" i="277" s="1"/>
  <c r="P52" i="277" s="1"/>
  <c r="O33" i="277"/>
  <c r="O37" i="277" s="1"/>
  <c r="O41" i="277" s="1"/>
  <c r="O46" i="277" s="1"/>
  <c r="O49" i="277" s="1"/>
  <c r="O52" i="277" s="1"/>
  <c r="N33" i="277"/>
  <c r="N37" i="277" s="1"/>
  <c r="N41" i="277" s="1"/>
  <c r="N46" i="277" s="1"/>
  <c r="N49" i="277" s="1"/>
  <c r="N52" i="277" s="1"/>
  <c r="O14" i="277"/>
  <c r="O19" i="277" s="1"/>
  <c r="O22" i="277" s="1"/>
  <c r="O25" i="277" s="1"/>
  <c r="M11" i="277"/>
  <c r="M14" i="277" s="1"/>
  <c r="M19" i="277" s="1"/>
  <c r="M22" i="277" s="1"/>
  <c r="M25" i="277" s="1"/>
  <c r="L33" i="277"/>
  <c r="L37" i="277" s="1"/>
  <c r="L41" i="277" s="1"/>
  <c r="L46" i="277" s="1"/>
  <c r="L49" i="277" s="1"/>
  <c r="L52" i="277" s="1"/>
  <c r="H43" i="277"/>
  <c r="H10" i="277"/>
  <c r="H48" i="277"/>
  <c r="H45" i="277"/>
  <c r="H18" i="277"/>
  <c r="H16" i="277"/>
  <c r="H13" i="277"/>
  <c r="H32" i="277"/>
  <c r="H39" i="277"/>
  <c r="H35" i="277"/>
  <c r="J33" i="277"/>
  <c r="AT52" i="265" l="1"/>
  <c r="AT24" i="265"/>
  <c r="AU49" i="280"/>
  <c r="AU51" i="280" s="1"/>
  <c r="AU55" i="280" s="1"/>
  <c r="AT83" i="265"/>
  <c r="AT82" i="265"/>
  <c r="AU44" i="280"/>
  <c r="AU46" i="280" s="1"/>
  <c r="AU54" i="280" s="1"/>
  <c r="BM62" i="281"/>
  <c r="BM63" i="281" s="1"/>
  <c r="BN60" i="281" s="1"/>
  <c r="X69" i="277"/>
  <c r="BM114" i="281"/>
  <c r="BM31" i="265" s="1"/>
  <c r="BM33" i="265" s="1"/>
  <c r="BM37" i="265" s="1"/>
  <c r="BM42" i="265" s="1"/>
  <c r="BM47" i="265" s="1"/>
  <c r="BM50" i="265" s="1"/>
  <c r="BM123" i="281"/>
  <c r="BM124" i="281" s="1"/>
  <c r="BM64" i="265"/>
  <c r="H26" i="280"/>
  <c r="H32" i="269"/>
  <c r="K32" i="269" s="1"/>
  <c r="J37" i="277"/>
  <c r="H11" i="277"/>
  <c r="J14" i="277"/>
  <c r="AT53" i="265" l="1"/>
  <c r="AT25" i="265"/>
  <c r="AU56" i="280"/>
  <c r="AU57" i="280" s="1"/>
  <c r="BN121" i="281"/>
  <c r="BN112" i="281" s="1"/>
  <c r="BM69" i="265"/>
  <c r="BN113" i="281"/>
  <c r="BM37" i="280"/>
  <c r="BN52" i="281"/>
  <c r="BN53" i="281" s="1"/>
  <c r="L32" i="269"/>
  <c r="J32" i="269"/>
  <c r="J19" i="277"/>
  <c r="H14" i="277"/>
  <c r="J41" i="277"/>
  <c r="AU52" i="265" l="1"/>
  <c r="AU24" i="265"/>
  <c r="AU38" i="280"/>
  <c r="AU39" i="280" s="1"/>
  <c r="AU27" i="280"/>
  <c r="AU28" i="280" s="1"/>
  <c r="BN114" i="281"/>
  <c r="BN31" i="265" s="1"/>
  <c r="BN123" i="281"/>
  <c r="BN124" i="281" s="1"/>
  <c r="BN62" i="281"/>
  <c r="BN63" i="281" s="1"/>
  <c r="BN30" i="265"/>
  <c r="J46" i="277"/>
  <c r="H19" i="277"/>
  <c r="J22" i="277"/>
  <c r="AU53" i="265" l="1"/>
  <c r="AU25" i="265"/>
  <c r="AU63" i="265"/>
  <c r="AU65" i="265" s="1"/>
  <c r="AU67" i="265" s="1"/>
  <c r="AU80" i="265" s="1"/>
  <c r="AV36" i="280"/>
  <c r="AU74" i="265"/>
  <c r="AU75" i="265" s="1"/>
  <c r="AU81" i="265" s="1"/>
  <c r="AV25" i="280"/>
  <c r="BO121" i="281"/>
  <c r="BO112" i="281" s="1"/>
  <c r="BN69" i="265"/>
  <c r="BO60" i="281"/>
  <c r="BN64" i="265"/>
  <c r="BN33" i="265"/>
  <c r="BN37" i="265" s="1"/>
  <c r="BN42" i="265" s="1"/>
  <c r="BN47" i="265" s="1"/>
  <c r="BN50" i="265" s="1"/>
  <c r="J25" i="277"/>
  <c r="H22" i="277"/>
  <c r="J49" i="277"/>
  <c r="AV44" i="280" l="1"/>
  <c r="AV46" i="280" s="1"/>
  <c r="AV54" i="280" s="1"/>
  <c r="AV49" i="280"/>
  <c r="AV51" i="280" s="1"/>
  <c r="AV55" i="280" s="1"/>
  <c r="AV56" i="280" s="1"/>
  <c r="AV57" i="280" s="1"/>
  <c r="AU82" i="265"/>
  <c r="AU83" i="265"/>
  <c r="BO52" i="281"/>
  <c r="BO53" i="281" s="1"/>
  <c r="BO113" i="281"/>
  <c r="BN37" i="280"/>
  <c r="BO62" i="281"/>
  <c r="BO63" i="281" s="1"/>
  <c r="J52" i="277"/>
  <c r="AV52" i="265" l="1"/>
  <c r="AV24" i="265"/>
  <c r="AV38" i="280"/>
  <c r="AV39" i="280" s="1"/>
  <c r="AV27" i="280"/>
  <c r="AV28" i="280" s="1"/>
  <c r="BO114" i="281"/>
  <c r="BO31" i="265" s="1"/>
  <c r="BO123" i="281"/>
  <c r="BO124" i="281" s="1"/>
  <c r="BO30" i="265"/>
  <c r="BO33" i="265" s="1"/>
  <c r="BO37" i="265" s="1"/>
  <c r="BO42" i="265" s="1"/>
  <c r="BO47" i="265" s="1"/>
  <c r="BO50" i="265" s="1"/>
  <c r="BP60" i="281"/>
  <c r="BO64" i="265"/>
  <c r="AV25" i="265" l="1"/>
  <c r="S24" i="277"/>
  <c r="AV53" i="265"/>
  <c r="S51" i="277"/>
  <c r="AW25" i="280"/>
  <c r="AV74" i="265"/>
  <c r="AV63" i="265"/>
  <c r="AW36" i="280"/>
  <c r="BP121" i="281"/>
  <c r="BP112" i="281" s="1"/>
  <c r="BO69" i="265"/>
  <c r="BP113" i="281"/>
  <c r="BO37" i="280"/>
  <c r="BP52" i="281"/>
  <c r="BP53" i="281" s="1"/>
  <c r="S25" i="277" l="1"/>
  <c r="S52" i="277"/>
  <c r="AW49" i="280"/>
  <c r="AW51" i="280" s="1"/>
  <c r="AW55" i="280" s="1"/>
  <c r="AV75" i="265"/>
  <c r="AV81" i="265" s="1"/>
  <c r="T74" i="277"/>
  <c r="T75" i="277" s="1"/>
  <c r="T81" i="277" s="1"/>
  <c r="AV65" i="265"/>
  <c r="AV67" i="265" s="1"/>
  <c r="AV80" i="265" s="1"/>
  <c r="T63" i="277"/>
  <c r="T65" i="277" s="1"/>
  <c r="T67" i="277" s="1"/>
  <c r="T80" i="277" s="1"/>
  <c r="AW44" i="280"/>
  <c r="AW46" i="280" s="1"/>
  <c r="AW54" i="280" s="1"/>
  <c r="BP114" i="281"/>
  <c r="BP31" i="265" s="1"/>
  <c r="BP123" i="281"/>
  <c r="BP124" i="281" s="1"/>
  <c r="BP62" i="281"/>
  <c r="BP63" i="281" s="1"/>
  <c r="BP30" i="265"/>
  <c r="T83" i="277" l="1"/>
  <c r="T82" i="277"/>
  <c r="AW56" i="280"/>
  <c r="AW57" i="280" s="1"/>
  <c r="AV82" i="265"/>
  <c r="AV83" i="265"/>
  <c r="BQ121" i="281"/>
  <c r="BQ112" i="281" s="1"/>
  <c r="BP69" i="265"/>
  <c r="BQ60" i="281"/>
  <c r="BP64" i="265"/>
  <c r="Y64" i="277" s="1"/>
  <c r="BP33" i="265"/>
  <c r="BP37" i="265" s="1"/>
  <c r="BP42" i="265" s="1"/>
  <c r="BP47" i="265" s="1"/>
  <c r="BP50" i="265" s="1"/>
  <c r="X30" i="277"/>
  <c r="AW52" i="265" l="1"/>
  <c r="AW24" i="265"/>
  <c r="AW38" i="280"/>
  <c r="AW39" i="280" s="1"/>
  <c r="AW27" i="280"/>
  <c r="AW28" i="280" s="1"/>
  <c r="Y69" i="277"/>
  <c r="BQ52" i="281"/>
  <c r="BQ53" i="281" s="1"/>
  <c r="BQ113" i="281"/>
  <c r="BP37" i="280"/>
  <c r="AW25" i="265" l="1"/>
  <c r="AW53" i="265"/>
  <c r="AW74" i="265"/>
  <c r="AW75" i="265" s="1"/>
  <c r="AW81" i="265" s="1"/>
  <c r="AX25" i="280"/>
  <c r="AX36" i="280"/>
  <c r="AW63" i="265"/>
  <c r="AW65" i="265" s="1"/>
  <c r="AW67" i="265" s="1"/>
  <c r="AW80" i="265" s="1"/>
  <c r="BQ30" i="265"/>
  <c r="BQ114" i="281"/>
  <c r="BQ31" i="265" s="1"/>
  <c r="BQ123" i="281"/>
  <c r="BQ124" i="281" s="1"/>
  <c r="BQ62" i="281"/>
  <c r="BQ63" i="281" s="1"/>
  <c r="BR60" i="281" s="1"/>
  <c r="AX49" i="280" l="1"/>
  <c r="AX51" i="280" s="1"/>
  <c r="AX55" i="280" s="1"/>
  <c r="AW82" i="265"/>
  <c r="AW83" i="265"/>
  <c r="AX44" i="280"/>
  <c r="AX46" i="280" s="1"/>
  <c r="AX54" i="280" s="1"/>
  <c r="BQ64" i="265"/>
  <c r="BQ33" i="265"/>
  <c r="BQ37" i="265" s="1"/>
  <c r="BQ42" i="265" s="1"/>
  <c r="BQ47" i="265" s="1"/>
  <c r="BQ50" i="265" s="1"/>
  <c r="BR121" i="281"/>
  <c r="BR112" i="281" s="1"/>
  <c r="BR113" i="281" s="1"/>
  <c r="BQ69" i="265"/>
  <c r="BR52" i="281"/>
  <c r="BR53" i="281" s="1"/>
  <c r="BR62" i="281"/>
  <c r="BR63" i="281" s="1"/>
  <c r="AX56" i="280" l="1"/>
  <c r="AX57" i="280" s="1"/>
  <c r="BQ37" i="280"/>
  <c r="BR30" i="265"/>
  <c r="BR114" i="281"/>
  <c r="BR31" i="265" s="1"/>
  <c r="BR123" i="281"/>
  <c r="BR124" i="281" s="1"/>
  <c r="BS60" i="281"/>
  <c r="BR64" i="265"/>
  <c r="AX52" i="265" l="1"/>
  <c r="AX24" i="265"/>
  <c r="AX38" i="280"/>
  <c r="AX39" i="280" s="1"/>
  <c r="AX27" i="280"/>
  <c r="AX28" i="280" s="1"/>
  <c r="BR33" i="265"/>
  <c r="BR37" i="265" s="1"/>
  <c r="BR42" i="265" s="1"/>
  <c r="BR47" i="265" s="1"/>
  <c r="BR50" i="265" s="1"/>
  <c r="BS121" i="281"/>
  <c r="BS112" i="281" s="1"/>
  <c r="BS113" i="281" s="1"/>
  <c r="BR69" i="265"/>
  <c r="BS52" i="281"/>
  <c r="BS53" i="281" s="1"/>
  <c r="BS62" i="281" s="1"/>
  <c r="BS63" i="281" s="1"/>
  <c r="BR37" i="280"/>
  <c r="AX25" i="265" l="1"/>
  <c r="AX53" i="265"/>
  <c r="AX74" i="265"/>
  <c r="AX75" i="265" s="1"/>
  <c r="AX81" i="265" s="1"/>
  <c r="AY25" i="280"/>
  <c r="AY36" i="280"/>
  <c r="AX63" i="265"/>
  <c r="AX65" i="265" s="1"/>
  <c r="AX67" i="265" s="1"/>
  <c r="AX80" i="265" s="1"/>
  <c r="BS114" i="281"/>
  <c r="BS31" i="265" s="1"/>
  <c r="BS123" i="281"/>
  <c r="BS124" i="281" s="1"/>
  <c r="BS30" i="265"/>
  <c r="BS33" i="265" s="1"/>
  <c r="BS37" i="265" s="1"/>
  <c r="BS42" i="265" s="1"/>
  <c r="BS47" i="265" s="1"/>
  <c r="BS50" i="265" s="1"/>
  <c r="BT60" i="281"/>
  <c r="BS64" i="265"/>
  <c r="AX82" i="265" l="1"/>
  <c r="AX83" i="265"/>
  <c r="AY49" i="280"/>
  <c r="AY51" i="280" s="1"/>
  <c r="AY55" i="280" s="1"/>
  <c r="AY44" i="280"/>
  <c r="AY46" i="280" s="1"/>
  <c r="AY54" i="280" s="1"/>
  <c r="BT121" i="281"/>
  <c r="BT112" i="281" s="1"/>
  <c r="BT113" i="281" s="1"/>
  <c r="BS69" i="265"/>
  <c r="BT52" i="281"/>
  <c r="BT53" i="281" s="1"/>
  <c r="BT62" i="281" s="1"/>
  <c r="BT63" i="281" s="1"/>
  <c r="BS37" i="280"/>
  <c r="AY56" i="280" l="1"/>
  <c r="AY57" i="280" s="1"/>
  <c r="BT114" i="281"/>
  <c r="BT31" i="265" s="1"/>
  <c r="BT123" i="281"/>
  <c r="BT124" i="281" s="1"/>
  <c r="BT30" i="265"/>
  <c r="BU60" i="281"/>
  <c r="BT64" i="265"/>
  <c r="Z64" i="277" s="1"/>
  <c r="AY52" i="265" l="1"/>
  <c r="AY24" i="265"/>
  <c r="AY38" i="280"/>
  <c r="AY39" i="280" s="1"/>
  <c r="AY27" i="280"/>
  <c r="AY28" i="280" s="1"/>
  <c r="BT33" i="265"/>
  <c r="BT37" i="265" s="1"/>
  <c r="BT42" i="265" s="1"/>
  <c r="BT47" i="265" s="1"/>
  <c r="BT50" i="265" s="1"/>
  <c r="Y30" i="277"/>
  <c r="BU121" i="281"/>
  <c r="BU112" i="281" s="1"/>
  <c r="BU113" i="281" s="1"/>
  <c r="BT69" i="265"/>
  <c r="BU52" i="281"/>
  <c r="BU53" i="281" s="1"/>
  <c r="BU30" i="265"/>
  <c r="BT37" i="280"/>
  <c r="AY25" i="265" l="1"/>
  <c r="AY53" i="265"/>
  <c r="AY74" i="265"/>
  <c r="AY75" i="265" s="1"/>
  <c r="AY81" i="265" s="1"/>
  <c r="AZ25" i="280"/>
  <c r="AZ36" i="280"/>
  <c r="AY63" i="265"/>
  <c r="AY65" i="265" s="1"/>
  <c r="AY67" i="265" s="1"/>
  <c r="AY80" i="265" s="1"/>
  <c r="Z69" i="277"/>
  <c r="BU114" i="281"/>
  <c r="BU31" i="265" s="1"/>
  <c r="BU123" i="281"/>
  <c r="BU124" i="281" s="1"/>
  <c r="BU62" i="281"/>
  <c r="BU63" i="281" s="1"/>
  <c r="BU64" i="265" s="1"/>
  <c r="BU33" i="265"/>
  <c r="BU37" i="265" s="1"/>
  <c r="BU42" i="265" s="1"/>
  <c r="BU47" i="265" s="1"/>
  <c r="BU50" i="265" s="1"/>
  <c r="AY82" i="265" l="1"/>
  <c r="AY83" i="265"/>
  <c r="AZ49" i="280"/>
  <c r="AZ51" i="280" s="1"/>
  <c r="AZ55" i="280" s="1"/>
  <c r="AZ44" i="280"/>
  <c r="AZ46" i="280" s="1"/>
  <c r="AZ54" i="280" s="1"/>
  <c r="BV121" i="281"/>
  <c r="BV112" i="281" s="1"/>
  <c r="BU69" i="265"/>
  <c r="BV60" i="281"/>
  <c r="BV113" i="281" s="1"/>
  <c r="BU37" i="280"/>
  <c r="AZ56" i="280" l="1"/>
  <c r="AZ57" i="280" s="1"/>
  <c r="BV52" i="281"/>
  <c r="BV53" i="281" s="1"/>
  <c r="BV114" i="281"/>
  <c r="BV31" i="265" s="1"/>
  <c r="BV123" i="281"/>
  <c r="BV124" i="281" s="1"/>
  <c r="BV62" i="281"/>
  <c r="BV63" i="281" s="1"/>
  <c r="BV30" i="265"/>
  <c r="AZ52" i="265" l="1"/>
  <c r="AZ24" i="265"/>
  <c r="AZ38" i="280"/>
  <c r="AZ39" i="280" s="1"/>
  <c r="AZ63" i="265" s="1"/>
  <c r="AZ27" i="280"/>
  <c r="AZ28" i="280" s="1"/>
  <c r="BA25" i="280"/>
  <c r="AZ74" i="265"/>
  <c r="BW121" i="281"/>
  <c r="BW112" i="281" s="1"/>
  <c r="BV69" i="265"/>
  <c r="BW60" i="281"/>
  <c r="BV64" i="265"/>
  <c r="BV33" i="265"/>
  <c r="BV37" i="265" s="1"/>
  <c r="BV42" i="265" s="1"/>
  <c r="BV47" i="265" s="1"/>
  <c r="BV50" i="265" s="1"/>
  <c r="BA36" i="280" l="1"/>
  <c r="BA49" i="280" s="1"/>
  <c r="BA51" i="280" s="1"/>
  <c r="BA55" i="280" s="1"/>
  <c r="AZ25" i="265"/>
  <c r="T24" i="277"/>
  <c r="AZ53" i="265"/>
  <c r="T51" i="277"/>
  <c r="AZ65" i="265"/>
  <c r="AZ67" i="265" s="1"/>
  <c r="AZ80" i="265" s="1"/>
  <c r="U63" i="277"/>
  <c r="U65" i="277" s="1"/>
  <c r="U67" i="277" s="1"/>
  <c r="U80" i="277" s="1"/>
  <c r="AZ75" i="265"/>
  <c r="AZ81" i="265" s="1"/>
  <c r="U74" i="277"/>
  <c r="U75" i="277" s="1"/>
  <c r="U81" i="277" s="1"/>
  <c r="BA44" i="280"/>
  <c r="BA46" i="280" s="1"/>
  <c r="BA54" i="280" s="1"/>
  <c r="BW52" i="281"/>
  <c r="BW53" i="281" s="1"/>
  <c r="BW113" i="281"/>
  <c r="BV37" i="280"/>
  <c r="BW62" i="281"/>
  <c r="BW63" i="281" s="1"/>
  <c r="T52" i="277" l="1"/>
  <c r="T25" i="277"/>
  <c r="AZ83" i="265"/>
  <c r="AZ82" i="265"/>
  <c r="U83" i="277"/>
  <c r="U82" i="277"/>
  <c r="BA56" i="280"/>
  <c r="BA57" i="280" s="1"/>
  <c r="BW114" i="281"/>
  <c r="BW31" i="265" s="1"/>
  <c r="BW123" i="281"/>
  <c r="BW124" i="281" s="1"/>
  <c r="BW30" i="265"/>
  <c r="BX60" i="281"/>
  <c r="BW64" i="265"/>
  <c r="BA52" i="265" l="1"/>
  <c r="BA24" i="265"/>
  <c r="BA38" i="280"/>
  <c r="BA39" i="280" s="1"/>
  <c r="BA27" i="280"/>
  <c r="BA28" i="280" s="1"/>
  <c r="BW33" i="265"/>
  <c r="BW37" i="265" s="1"/>
  <c r="BW42" i="265" s="1"/>
  <c r="BW47" i="265" s="1"/>
  <c r="BW50" i="265" s="1"/>
  <c r="BX121" i="281"/>
  <c r="BX112" i="281" s="1"/>
  <c r="BW69" i="265"/>
  <c r="BX113" i="281"/>
  <c r="BX52" i="281"/>
  <c r="BX53" i="281" s="1"/>
  <c r="BA25" i="265" l="1"/>
  <c r="BA53" i="265"/>
  <c r="BB25" i="280"/>
  <c r="BA74" i="265"/>
  <c r="BA75" i="265" s="1"/>
  <c r="BA81" i="265" s="1"/>
  <c r="BB36" i="280"/>
  <c r="BA63" i="265"/>
  <c r="BA65" i="265" s="1"/>
  <c r="BA67" i="265" s="1"/>
  <c r="BA80" i="265" s="1"/>
  <c r="BW37" i="280"/>
  <c r="BX114" i="281"/>
  <c r="BX31" i="265" s="1"/>
  <c r="BX123" i="281"/>
  <c r="BX124" i="281" s="1"/>
  <c r="BX62" i="281"/>
  <c r="BX63" i="281" s="1"/>
  <c r="BX30" i="265"/>
  <c r="BB49" i="280" l="1"/>
  <c r="BB51" i="280" s="1"/>
  <c r="BB55" i="280" s="1"/>
  <c r="BB44" i="280"/>
  <c r="BB46" i="280" s="1"/>
  <c r="BB54" i="280" s="1"/>
  <c r="BA82" i="265"/>
  <c r="BA83" i="265"/>
  <c r="BY121" i="281"/>
  <c r="BY112" i="281" s="1"/>
  <c r="BX69" i="265"/>
  <c r="BX33" i="265"/>
  <c r="BX37" i="265" s="1"/>
  <c r="BX42" i="265" s="1"/>
  <c r="BX47" i="265" s="1"/>
  <c r="BX50" i="265" s="1"/>
  <c r="Z30" i="277"/>
  <c r="BY60" i="281"/>
  <c r="BY113" i="281" s="1"/>
  <c r="BX64" i="265"/>
  <c r="AA64" i="277" s="1"/>
  <c r="BB56" i="280" l="1"/>
  <c r="BB57" i="280" s="1"/>
  <c r="AA69" i="277"/>
  <c r="BY114" i="281"/>
  <c r="BY31" i="265" s="1"/>
  <c r="BY123" i="281"/>
  <c r="BY52" i="281"/>
  <c r="BY53" i="281" s="1"/>
  <c r="BX37" i="280"/>
  <c r="BB52" i="265" l="1"/>
  <c r="BB24" i="265"/>
  <c r="BB38" i="280"/>
  <c r="BB39" i="280" s="1"/>
  <c r="BB27" i="280"/>
  <c r="BB28" i="280" s="1"/>
  <c r="BY124" i="281"/>
  <c r="BY62" i="281"/>
  <c r="BY63" i="281" s="1"/>
  <c r="BY30" i="265"/>
  <c r="BB25" i="265" l="1"/>
  <c r="BB53" i="265"/>
  <c r="BB74" i="265"/>
  <c r="BB75" i="265" s="1"/>
  <c r="BB81" i="265" s="1"/>
  <c r="BC25" i="280"/>
  <c r="BB63" i="265"/>
  <c r="BB65" i="265" s="1"/>
  <c r="BB67" i="265" s="1"/>
  <c r="BB80" i="265" s="1"/>
  <c r="BC36" i="280"/>
  <c r="BZ121" i="281"/>
  <c r="BZ112" i="281" s="1"/>
  <c r="BY69" i="265"/>
  <c r="BZ60" i="281"/>
  <c r="BZ113" i="281" s="1"/>
  <c r="BY64" i="265"/>
  <c r="BY33" i="265"/>
  <c r="BY37" i="265" s="1"/>
  <c r="BY42" i="265" s="1"/>
  <c r="BY47" i="265" s="1"/>
  <c r="BY50" i="265" s="1"/>
  <c r="BB83" i="265" l="1"/>
  <c r="BB82" i="265"/>
  <c r="BC49" i="280"/>
  <c r="BC51" i="280" s="1"/>
  <c r="BC55" i="280" s="1"/>
  <c r="BC44" i="280"/>
  <c r="BC46" i="280" s="1"/>
  <c r="BC54" i="280" s="1"/>
  <c r="BZ114" i="281"/>
  <c r="BZ31" i="265" s="1"/>
  <c r="BZ123" i="281"/>
  <c r="BY37" i="280"/>
  <c r="BZ52" i="281"/>
  <c r="BZ53" i="281" s="1"/>
  <c r="BC56" i="280" l="1"/>
  <c r="BC57" i="280" s="1"/>
  <c r="BZ124" i="281"/>
  <c r="BZ62" i="281"/>
  <c r="BZ63" i="281" s="1"/>
  <c r="BZ30" i="265"/>
  <c r="BC52" i="265" l="1"/>
  <c r="BC24" i="265"/>
  <c r="BC38" i="280"/>
  <c r="BC39" i="280" s="1"/>
  <c r="BC27" i="280"/>
  <c r="BC28" i="280" s="1"/>
  <c r="CA121" i="281"/>
  <c r="CA112" i="281" s="1"/>
  <c r="BZ69" i="265"/>
  <c r="CA60" i="281"/>
  <c r="BZ64" i="265"/>
  <c r="BZ33" i="265"/>
  <c r="BZ37" i="265" s="1"/>
  <c r="BZ42" i="265" s="1"/>
  <c r="BZ47" i="265" s="1"/>
  <c r="BZ50" i="265" s="1"/>
  <c r="BC53" i="265" l="1"/>
  <c r="BC25" i="265"/>
  <c r="BD25" i="280"/>
  <c r="BC74" i="265"/>
  <c r="BC75" i="265" s="1"/>
  <c r="BC81" i="265" s="1"/>
  <c r="BC63" i="265"/>
  <c r="BC65" i="265" s="1"/>
  <c r="BC67" i="265" s="1"/>
  <c r="BC80" i="265" s="1"/>
  <c r="BD36" i="280"/>
  <c r="CA52" i="281"/>
  <c r="CA53" i="281" s="1"/>
  <c r="CA113" i="281"/>
  <c r="BZ37" i="280"/>
  <c r="CA62" i="281"/>
  <c r="CA63" i="281" s="1"/>
  <c r="BD49" i="280" l="1"/>
  <c r="BD51" i="280" s="1"/>
  <c r="BD55" i="280" s="1"/>
  <c r="BC83" i="265"/>
  <c r="BC82" i="265"/>
  <c r="BD44" i="280"/>
  <c r="BD46" i="280" s="1"/>
  <c r="BD54" i="280" s="1"/>
  <c r="CA114" i="281"/>
  <c r="CA31" i="265" s="1"/>
  <c r="CA123" i="281"/>
  <c r="CA124" i="281" s="1"/>
  <c r="CA30" i="265"/>
  <c r="CA33" i="265" s="1"/>
  <c r="CA37" i="265" s="1"/>
  <c r="CA42" i="265" s="1"/>
  <c r="CA47" i="265" s="1"/>
  <c r="CA50" i="265" s="1"/>
  <c r="CB60" i="281"/>
  <c r="CA64" i="265"/>
  <c r="BD56" i="280" l="1"/>
  <c r="BD57" i="280" s="1"/>
  <c r="CB121" i="281"/>
  <c r="CB112" i="281" s="1"/>
  <c r="CB113" i="281" s="1"/>
  <c r="CA69" i="265"/>
  <c r="CB52" i="281"/>
  <c r="CB53" i="281" s="1"/>
  <c r="CB62" i="281" s="1"/>
  <c r="CB63" i="281" s="1"/>
  <c r="CA37" i="280"/>
  <c r="BD52" i="265" l="1"/>
  <c r="BD24" i="265"/>
  <c r="BD38" i="280"/>
  <c r="BD39" i="280" s="1"/>
  <c r="BD27" i="280"/>
  <c r="BD28" i="280" s="1"/>
  <c r="CB114" i="281"/>
  <c r="CB31" i="265" s="1"/>
  <c r="CB123" i="281"/>
  <c r="CB124" i="281" s="1"/>
  <c r="CB30" i="265"/>
  <c r="AA30" i="277" s="1"/>
  <c r="CC60" i="281"/>
  <c r="CB64" i="265"/>
  <c r="AB64" i="277" s="1"/>
  <c r="BD25" i="265" l="1"/>
  <c r="U24" i="277"/>
  <c r="BD53" i="265"/>
  <c r="U51" i="277"/>
  <c r="BD63" i="265"/>
  <c r="BE36" i="280"/>
  <c r="BD74" i="265"/>
  <c r="BE25" i="280"/>
  <c r="CC121" i="281"/>
  <c r="CC112" i="281" s="1"/>
  <c r="CB69" i="265"/>
  <c r="CB33" i="265"/>
  <c r="CB37" i="265" s="1"/>
  <c r="CB42" i="265" s="1"/>
  <c r="CB47" i="265" s="1"/>
  <c r="CB50" i="265" s="1"/>
  <c r="CC52" i="281"/>
  <c r="CC53" i="281" s="1"/>
  <c r="CC113" i="281"/>
  <c r="CC62" i="281"/>
  <c r="CC63" i="281" s="1"/>
  <c r="U25" i="277" l="1"/>
  <c r="U52" i="277"/>
  <c r="BD75" i="265"/>
  <c r="BD81" i="265" s="1"/>
  <c r="V74" i="277"/>
  <c r="V75" i="277" s="1"/>
  <c r="V81" i="277" s="1"/>
  <c r="BE44" i="280"/>
  <c r="BE46" i="280" s="1"/>
  <c r="BE54" i="280" s="1"/>
  <c r="BE49" i="280"/>
  <c r="BE51" i="280" s="1"/>
  <c r="BE55" i="280" s="1"/>
  <c r="BD65" i="265"/>
  <c r="BD67" i="265" s="1"/>
  <c r="BD80" i="265" s="1"/>
  <c r="V63" i="277"/>
  <c r="V65" i="277" s="1"/>
  <c r="V67" i="277" s="1"/>
  <c r="V80" i="277" s="1"/>
  <c r="CB37" i="280"/>
  <c r="AB69" i="277"/>
  <c r="CC114" i="281"/>
  <c r="CC31" i="265" s="1"/>
  <c r="CC123" i="281"/>
  <c r="CC124" i="281" s="1"/>
  <c r="CC30" i="265"/>
  <c r="CC33" i="265" s="1"/>
  <c r="CC37" i="265" s="1"/>
  <c r="CC42" i="265" s="1"/>
  <c r="CC47" i="265" s="1"/>
  <c r="CC50" i="265" s="1"/>
  <c r="CD60" i="281"/>
  <c r="CC64" i="265"/>
  <c r="V82" i="277" l="1"/>
  <c r="V83" i="277"/>
  <c r="BD82" i="265"/>
  <c r="BD83" i="265"/>
  <c r="BE56" i="280"/>
  <c r="BE57" i="280" s="1"/>
  <c r="CD121" i="281"/>
  <c r="CD112" i="281" s="1"/>
  <c r="CC69" i="265"/>
  <c r="CD113" i="281"/>
  <c r="CD52" i="281"/>
  <c r="CD53" i="281" s="1"/>
  <c r="CC37" i="280"/>
  <c r="BE52" i="265" l="1"/>
  <c r="BE24" i="265"/>
  <c r="BE38" i="280"/>
  <c r="BE39" i="280" s="1"/>
  <c r="BE27" i="280"/>
  <c r="BE28" i="280" s="1"/>
  <c r="CD114" i="281"/>
  <c r="CD31" i="265" s="1"/>
  <c r="CD123" i="281"/>
  <c r="CD124" i="281" s="1"/>
  <c r="CD62" i="281"/>
  <c r="CD63" i="281" s="1"/>
  <c r="CD30" i="265"/>
  <c r="BE25" i="265" l="1"/>
  <c r="BE53" i="265"/>
  <c r="BF25" i="280"/>
  <c r="BE74" i="265"/>
  <c r="BE75" i="265" s="1"/>
  <c r="BE81" i="265" s="1"/>
  <c r="BE63" i="265"/>
  <c r="BE65" i="265" s="1"/>
  <c r="BE67" i="265" s="1"/>
  <c r="BE80" i="265" s="1"/>
  <c r="BF36" i="280"/>
  <c r="CE121" i="281"/>
  <c r="CE112" i="281" s="1"/>
  <c r="CD69" i="265"/>
  <c r="CD33" i="265"/>
  <c r="CD37" i="265" s="1"/>
  <c r="CD42" i="265" s="1"/>
  <c r="CD47" i="265" s="1"/>
  <c r="CD50" i="265" s="1"/>
  <c r="CE60" i="281"/>
  <c r="CD64" i="265"/>
  <c r="BF49" i="280" l="1"/>
  <c r="BF51" i="280" s="1"/>
  <c r="BF55" i="280" s="1"/>
  <c r="BE83" i="265"/>
  <c r="BE82" i="265"/>
  <c r="BF44" i="280"/>
  <c r="BF46" i="280" s="1"/>
  <c r="BF54" i="280" s="1"/>
  <c r="CE113" i="281"/>
  <c r="CE114" i="281" s="1"/>
  <c r="CE31" i="265" s="1"/>
  <c r="CE123" i="281"/>
  <c r="CE52" i="281"/>
  <c r="CE53" i="281" s="1"/>
  <c r="CD37" i="280"/>
  <c r="BF56" i="280" l="1"/>
  <c r="BF57" i="280" s="1"/>
  <c r="CE124" i="281"/>
  <c r="CF121" i="281" s="1"/>
  <c r="CF112" i="281" s="1"/>
  <c r="CE62" i="281"/>
  <c r="CE63" i="281" s="1"/>
  <c r="CE30" i="265"/>
  <c r="BF52" i="265" l="1"/>
  <c r="BF24" i="265"/>
  <c r="BF38" i="280"/>
  <c r="BF39" i="280" s="1"/>
  <c r="BF27" i="280"/>
  <c r="BF28" i="280" s="1"/>
  <c r="CE69" i="265"/>
  <c r="CF60" i="281"/>
  <c r="CE64" i="265"/>
  <c r="CE33" i="265"/>
  <c r="CE37" i="265" s="1"/>
  <c r="CE42" i="265" s="1"/>
  <c r="CE47" i="265" s="1"/>
  <c r="CE50" i="265" s="1"/>
  <c r="BF25" i="265" l="1"/>
  <c r="BF53" i="265"/>
  <c r="BF74" i="265"/>
  <c r="BF75" i="265" s="1"/>
  <c r="BF81" i="265" s="1"/>
  <c r="BG25" i="280"/>
  <c r="BF63" i="265"/>
  <c r="BF65" i="265" s="1"/>
  <c r="BF67" i="265" s="1"/>
  <c r="BF80" i="265" s="1"/>
  <c r="BG36" i="280"/>
  <c r="CF52" i="281"/>
  <c r="CF53" i="281" s="1"/>
  <c r="CF30" i="265" s="1"/>
  <c r="CF113" i="281"/>
  <c r="CE37" i="280"/>
  <c r="BG49" i="280" l="1"/>
  <c r="BG51" i="280" s="1"/>
  <c r="BG55" i="280" s="1"/>
  <c r="BG44" i="280"/>
  <c r="BG46" i="280" s="1"/>
  <c r="BG54" i="280" s="1"/>
  <c r="BF82" i="265"/>
  <c r="BF83" i="265"/>
  <c r="CF62" i="281"/>
  <c r="CF63" i="281" s="1"/>
  <c r="CG60" i="281" s="1"/>
  <c r="CF114" i="281"/>
  <c r="CF31" i="265" s="1"/>
  <c r="CF33" i="265" s="1"/>
  <c r="CF37" i="265" s="1"/>
  <c r="CF42" i="265" s="1"/>
  <c r="CF47" i="265" s="1"/>
  <c r="CF50" i="265" s="1"/>
  <c r="CF123" i="281"/>
  <c r="CF124" i="281" s="1"/>
  <c r="CF64" i="265"/>
  <c r="AC64" i="277" s="1"/>
  <c r="AB30" i="277"/>
  <c r="BG56" i="280" l="1"/>
  <c r="BG57" i="280" s="1"/>
  <c r="CG121" i="281"/>
  <c r="CG112" i="281" s="1"/>
  <c r="CG113" i="281" s="1"/>
  <c r="CF69" i="265"/>
  <c r="CG52" i="281"/>
  <c r="CG53" i="281" s="1"/>
  <c r="CG62" i="281" s="1"/>
  <c r="CG63" i="281" s="1"/>
  <c r="CF37" i="280"/>
  <c r="CG30" i="265"/>
  <c r="BG52" i="265" l="1"/>
  <c r="BG24" i="265"/>
  <c r="BG38" i="280"/>
  <c r="BG39" i="280" s="1"/>
  <c r="BG27" i="280"/>
  <c r="BG28" i="280" s="1"/>
  <c r="AC69" i="277"/>
  <c r="CG114" i="281"/>
  <c r="CG31" i="265" s="1"/>
  <c r="CG123" i="281"/>
  <c r="CG124" i="281" s="1"/>
  <c r="CG33" i="265"/>
  <c r="CG37" i="265" s="1"/>
  <c r="CG42" i="265" s="1"/>
  <c r="CG47" i="265" s="1"/>
  <c r="CG50" i="265" s="1"/>
  <c r="CH60" i="281"/>
  <c r="CG64" i="265"/>
  <c r="BG25" i="265" l="1"/>
  <c r="BG53" i="265"/>
  <c r="BH36" i="280"/>
  <c r="BG63" i="265"/>
  <c r="BG65" i="265" s="1"/>
  <c r="BG67" i="265" s="1"/>
  <c r="BG80" i="265" s="1"/>
  <c r="BG74" i="265"/>
  <c r="BG75" i="265" s="1"/>
  <c r="BG81" i="265" s="1"/>
  <c r="BH25" i="280"/>
  <c r="CH121" i="281"/>
  <c r="CH112" i="281" s="1"/>
  <c r="CG69" i="265"/>
  <c r="CH113" i="281"/>
  <c r="CH52" i="281"/>
  <c r="CH53" i="281" s="1"/>
  <c r="CG37" i="280"/>
  <c r="BH44" i="280" l="1"/>
  <c r="BH46" i="280" s="1"/>
  <c r="BH54" i="280" s="1"/>
  <c r="BH49" i="280"/>
  <c r="BH51" i="280" s="1"/>
  <c r="BH55" i="280" s="1"/>
  <c r="BG82" i="265"/>
  <c r="BG83" i="265"/>
  <c r="CH114" i="281"/>
  <c r="CH31" i="265" s="1"/>
  <c r="CH123" i="281"/>
  <c r="CH124" i="281" s="1"/>
  <c r="CH62" i="281"/>
  <c r="CH63" i="281" s="1"/>
  <c r="CH30" i="265"/>
  <c r="BH56" i="280" l="1"/>
  <c r="BH57" i="280" s="1"/>
  <c r="BH27" i="280"/>
  <c r="BH28" i="280" s="1"/>
  <c r="CI121" i="281"/>
  <c r="CI112" i="281" s="1"/>
  <c r="CH69" i="265"/>
  <c r="CI60" i="281"/>
  <c r="CI113" i="281" s="1"/>
  <c r="CH64" i="265"/>
  <c r="CH33" i="265"/>
  <c r="CH37" i="265" s="1"/>
  <c r="CH42" i="265" s="1"/>
  <c r="CH47" i="265" s="1"/>
  <c r="CH50" i="265" s="1"/>
  <c r="BH38" i="280" l="1"/>
  <c r="BH39" i="280" s="1"/>
  <c r="BI36" i="280" s="1"/>
  <c r="BH52" i="265"/>
  <c r="BH24" i="265"/>
  <c r="BH74" i="265"/>
  <c r="BI25" i="280"/>
  <c r="BH63" i="265"/>
  <c r="CI114" i="281"/>
  <c r="CI31" i="265" s="1"/>
  <c r="CI123" i="281"/>
  <c r="CH37" i="280"/>
  <c r="CI52" i="281"/>
  <c r="CI53" i="281" s="1"/>
  <c r="BH53" i="265" l="1"/>
  <c r="V51" i="277"/>
  <c r="BH25" i="265"/>
  <c r="V24" i="277"/>
  <c r="BH65" i="265"/>
  <c r="BH67" i="265" s="1"/>
  <c r="BH80" i="265" s="1"/>
  <c r="W63" i="277"/>
  <c r="W65" i="277" s="1"/>
  <c r="W67" i="277" s="1"/>
  <c r="W80" i="277" s="1"/>
  <c r="BI44" i="280"/>
  <c r="BI46" i="280" s="1"/>
  <c r="BI54" i="280" s="1"/>
  <c r="BI49" i="280"/>
  <c r="BI51" i="280" s="1"/>
  <c r="BI55" i="280" s="1"/>
  <c r="BH75" i="265"/>
  <c r="BH81" i="265" s="1"/>
  <c r="W74" i="277"/>
  <c r="W75" i="277" s="1"/>
  <c r="W81" i="277" s="1"/>
  <c r="CI124" i="281"/>
  <c r="CI62" i="281"/>
  <c r="CI63" i="281" s="1"/>
  <c r="CI30" i="265"/>
  <c r="V52" i="277" l="1"/>
  <c r="V25" i="277"/>
  <c r="BI56" i="280"/>
  <c r="BI57" i="280" s="1"/>
  <c r="BH83" i="265"/>
  <c r="BH82" i="265"/>
  <c r="W82" i="277"/>
  <c r="W83" i="277"/>
  <c r="CJ121" i="281"/>
  <c r="CJ112" i="281" s="1"/>
  <c r="CI69" i="265"/>
  <c r="CJ60" i="281"/>
  <c r="CJ113" i="281" s="1"/>
  <c r="CI64" i="265"/>
  <c r="CI33" i="265"/>
  <c r="CI37" i="265" s="1"/>
  <c r="CI42" i="265" s="1"/>
  <c r="CI47" i="265" s="1"/>
  <c r="CI50" i="265" s="1"/>
  <c r="BI52" i="265" l="1"/>
  <c r="BI24" i="265"/>
  <c r="BI38" i="280"/>
  <c r="BI39" i="280" s="1"/>
  <c r="BI27" i="280"/>
  <c r="BI28" i="280" s="1"/>
  <c r="CJ114" i="281"/>
  <c r="CJ31" i="265" s="1"/>
  <c r="CJ123" i="281"/>
  <c r="CI37" i="280"/>
  <c r="CJ52" i="281"/>
  <c r="CJ53" i="281" s="1"/>
  <c r="BI25" i="265" l="1"/>
  <c r="BI53" i="265"/>
  <c r="BI74" i="265"/>
  <c r="BI75" i="265" s="1"/>
  <c r="BI81" i="265" s="1"/>
  <c r="BJ25" i="280"/>
  <c r="BI63" i="265"/>
  <c r="BI65" i="265" s="1"/>
  <c r="BI67" i="265" s="1"/>
  <c r="BI80" i="265" s="1"/>
  <c r="BJ36" i="280"/>
  <c r="CJ124" i="281"/>
  <c r="CJ62" i="281"/>
  <c r="CJ63" i="281" s="1"/>
  <c r="CJ30" i="265"/>
  <c r="BJ44" i="280" l="1"/>
  <c r="BJ46" i="280" s="1"/>
  <c r="BJ54" i="280" s="1"/>
  <c r="BI83" i="265"/>
  <c r="BI82" i="265"/>
  <c r="BJ49" i="280"/>
  <c r="BJ51" i="280" s="1"/>
  <c r="BJ55" i="280" s="1"/>
  <c r="CK121" i="281"/>
  <c r="CK112" i="281" s="1"/>
  <c r="CJ69" i="265"/>
  <c r="CJ33" i="265"/>
  <c r="CJ37" i="265" s="1"/>
  <c r="CJ42" i="265" s="1"/>
  <c r="CJ47" i="265" s="1"/>
  <c r="CJ50" i="265" s="1"/>
  <c r="AC30" i="277"/>
  <c r="CK60" i="281"/>
  <c r="CJ64" i="265"/>
  <c r="AD64" i="277" s="1"/>
  <c r="BJ56" i="280" l="1"/>
  <c r="BJ57" i="280" s="1"/>
  <c r="BJ27" i="280"/>
  <c r="BJ28" i="280" s="1"/>
  <c r="AD69" i="277"/>
  <c r="CK52" i="281"/>
  <c r="CK53" i="281" s="1"/>
  <c r="CK30" i="265" s="1"/>
  <c r="CK113" i="281"/>
  <c r="CK62" i="281"/>
  <c r="CK63" i="281" s="1"/>
  <c r="CJ37" i="280"/>
  <c r="BJ38" i="280" l="1"/>
  <c r="BJ39" i="280" s="1"/>
  <c r="BJ52" i="265"/>
  <c r="BJ24" i="265"/>
  <c r="BK25" i="280"/>
  <c r="BJ74" i="265"/>
  <c r="BJ75" i="265" s="1"/>
  <c r="BJ81" i="265" s="1"/>
  <c r="BJ63" i="265"/>
  <c r="BJ65" i="265" s="1"/>
  <c r="BJ67" i="265" s="1"/>
  <c r="BJ80" i="265" s="1"/>
  <c r="BK36" i="280"/>
  <c r="CK114" i="281"/>
  <c r="CK31" i="265" s="1"/>
  <c r="CK123" i="281"/>
  <c r="CK124" i="281" s="1"/>
  <c r="CL60" i="281"/>
  <c r="CK64" i="265"/>
  <c r="CK33" i="265"/>
  <c r="CK37" i="265" s="1"/>
  <c r="CK42" i="265" s="1"/>
  <c r="CK47" i="265" s="1"/>
  <c r="CK50" i="265" s="1"/>
  <c r="BJ53" i="265" l="1"/>
  <c r="BJ25" i="265"/>
  <c r="BJ82" i="265"/>
  <c r="BJ83" i="265"/>
  <c r="BK49" i="280"/>
  <c r="BK51" i="280" s="1"/>
  <c r="BK55" i="280" s="1"/>
  <c r="BK44" i="280"/>
  <c r="BK46" i="280" s="1"/>
  <c r="BK54" i="280" s="1"/>
  <c r="CL121" i="281"/>
  <c r="CL112" i="281" s="1"/>
  <c r="CL113" i="281" s="1"/>
  <c r="CK69" i="265"/>
  <c r="CL52" i="281"/>
  <c r="CL53" i="281" s="1"/>
  <c r="CL30" i="265" s="1"/>
  <c r="CK37" i="280"/>
  <c r="BK56" i="280" l="1"/>
  <c r="BK57" i="280" s="1"/>
  <c r="CL62" i="281"/>
  <c r="CL63" i="281" s="1"/>
  <c r="CL114" i="281"/>
  <c r="CL31" i="265" s="1"/>
  <c r="CL123" i="281"/>
  <c r="CL124" i="281" s="1"/>
  <c r="CL33" i="265"/>
  <c r="CL37" i="265" s="1"/>
  <c r="CL42" i="265" s="1"/>
  <c r="CL47" i="265" s="1"/>
  <c r="CL50" i="265" s="1"/>
  <c r="CM60" i="281"/>
  <c r="CL64" i="265"/>
  <c r="BK52" i="265" l="1"/>
  <c r="BK24" i="265"/>
  <c r="BK38" i="280"/>
  <c r="BK39" i="280" s="1"/>
  <c r="BK27" i="280"/>
  <c r="BK28" i="280" s="1"/>
  <c r="CM121" i="281"/>
  <c r="CM112" i="281" s="1"/>
  <c r="CM113" i="281" s="1"/>
  <c r="CL69" i="265"/>
  <c r="CM52" i="281"/>
  <c r="CM53" i="281" s="1"/>
  <c r="CM62" i="281"/>
  <c r="CM63" i="281" s="1"/>
  <c r="CL37" i="280"/>
  <c r="BK25" i="265" l="1"/>
  <c r="BK53" i="265"/>
  <c r="BL25" i="280"/>
  <c r="BK74" i="265"/>
  <c r="BK75" i="265" s="1"/>
  <c r="BK81" i="265" s="1"/>
  <c r="BL36" i="280"/>
  <c r="BK63" i="265"/>
  <c r="BK65" i="265" s="1"/>
  <c r="BK67" i="265" s="1"/>
  <c r="BK80" i="265" s="1"/>
  <c r="CM114" i="281"/>
  <c r="CM31" i="265" s="1"/>
  <c r="CM123" i="281"/>
  <c r="CM124" i="281" s="1"/>
  <c r="CM30" i="265"/>
  <c r="CM33" i="265" s="1"/>
  <c r="CM37" i="265" s="1"/>
  <c r="CM42" i="265" s="1"/>
  <c r="CM47" i="265" s="1"/>
  <c r="CM50" i="265" s="1"/>
  <c r="CN60" i="281"/>
  <c r="CM64" i="265"/>
  <c r="BL49" i="280" l="1"/>
  <c r="BL51" i="280" s="1"/>
  <c r="BL55" i="280" s="1"/>
  <c r="BK82" i="265"/>
  <c r="BK83" i="265"/>
  <c r="BL44" i="280"/>
  <c r="BL46" i="280" s="1"/>
  <c r="BL54" i="280" s="1"/>
  <c r="CN121" i="281"/>
  <c r="CN112" i="281" s="1"/>
  <c r="CM69" i="265"/>
  <c r="CN113" i="281"/>
  <c r="CM37" i="280"/>
  <c r="CN52" i="281"/>
  <c r="CN53" i="281" s="1"/>
  <c r="BL56" i="280" l="1"/>
  <c r="BL57" i="280" s="1"/>
  <c r="CN114" i="281"/>
  <c r="CN31" i="265" s="1"/>
  <c r="CN123" i="281"/>
  <c r="CN124" i="281" s="1"/>
  <c r="CN62" i="281"/>
  <c r="CN63" i="281" s="1"/>
  <c r="CN30" i="265"/>
  <c r="BL52" i="265" l="1"/>
  <c r="BL24" i="265"/>
  <c r="BL38" i="280"/>
  <c r="BL39" i="280" s="1"/>
  <c r="BL27" i="280"/>
  <c r="BL28" i="280" s="1"/>
  <c r="CO121" i="281"/>
  <c r="CO112" i="281" s="1"/>
  <c r="CN69" i="265"/>
  <c r="CN33" i="265"/>
  <c r="CN37" i="265" s="1"/>
  <c r="CN42" i="265" s="1"/>
  <c r="CN47" i="265" s="1"/>
  <c r="CN50" i="265" s="1"/>
  <c r="AD30" i="277"/>
  <c r="CO60" i="281"/>
  <c r="CN64" i="265"/>
  <c r="AE64" i="277" s="1"/>
  <c r="BL25" i="265" l="1"/>
  <c r="W24" i="277"/>
  <c r="BL53" i="265"/>
  <c r="W51" i="277"/>
  <c r="BM36" i="280"/>
  <c r="BL63" i="265"/>
  <c r="BM25" i="280"/>
  <c r="BL74" i="265"/>
  <c r="AE69" i="277"/>
  <c r="CO52" i="281"/>
  <c r="CO53" i="281" s="1"/>
  <c r="CO113" i="281"/>
  <c r="CO62" i="281"/>
  <c r="CO63" i="281" s="1"/>
  <c r="CN37" i="280"/>
  <c r="W25" i="277" l="1"/>
  <c r="W52" i="277"/>
  <c r="BM44" i="280"/>
  <c r="BM46" i="280" s="1"/>
  <c r="BM54" i="280" s="1"/>
  <c r="BM49" i="280"/>
  <c r="BM51" i="280" s="1"/>
  <c r="BM55" i="280" s="1"/>
  <c r="X74" i="277"/>
  <c r="X75" i="277" s="1"/>
  <c r="X81" i="277" s="1"/>
  <c r="BL75" i="265"/>
  <c r="BL81" i="265" s="1"/>
  <c r="BL65" i="265"/>
  <c r="BL67" i="265" s="1"/>
  <c r="BL80" i="265" s="1"/>
  <c r="X63" i="277"/>
  <c r="X65" i="277" s="1"/>
  <c r="X67" i="277" s="1"/>
  <c r="X80" i="277" s="1"/>
  <c r="CO114" i="281"/>
  <c r="CO31" i="265" s="1"/>
  <c r="CO123" i="281"/>
  <c r="CO124" i="281" s="1"/>
  <c r="CO30" i="265"/>
  <c r="CP60" i="281"/>
  <c r="CO64" i="265"/>
  <c r="BL82" i="265" l="1"/>
  <c r="BL83" i="265"/>
  <c r="X83" i="277"/>
  <c r="X82" i="277"/>
  <c r="BM56" i="280"/>
  <c r="BM57" i="280" s="1"/>
  <c r="CO33" i="265"/>
  <c r="CO37" i="265" s="1"/>
  <c r="CO42" i="265" s="1"/>
  <c r="CO47" i="265" s="1"/>
  <c r="CO50" i="265" s="1"/>
  <c r="CP121" i="281"/>
  <c r="CP112" i="281" s="1"/>
  <c r="CO69" i="265"/>
  <c r="CP113" i="281"/>
  <c r="CP114" i="281" s="1"/>
  <c r="CP31" i="265" s="1"/>
  <c r="CP52" i="281"/>
  <c r="CP53" i="281" s="1"/>
  <c r="BM52" i="265" l="1"/>
  <c r="BM24" i="265"/>
  <c r="BM38" i="280"/>
  <c r="BM39" i="280" s="1"/>
  <c r="BM27" i="280"/>
  <c r="BM28" i="280" s="1"/>
  <c r="CO37" i="280"/>
  <c r="CP123" i="281"/>
  <c r="CP124" i="281" s="1"/>
  <c r="CP62" i="281"/>
  <c r="CP63" i="281" s="1"/>
  <c r="CP30" i="265"/>
  <c r="BM25" i="265" l="1"/>
  <c r="BM53" i="265"/>
  <c r="BN25" i="280"/>
  <c r="BM74" i="265"/>
  <c r="BM75" i="265" s="1"/>
  <c r="BM81" i="265" s="1"/>
  <c r="BM63" i="265"/>
  <c r="BM65" i="265" s="1"/>
  <c r="BM67" i="265" s="1"/>
  <c r="BM80" i="265" s="1"/>
  <c r="BN36" i="280"/>
  <c r="CQ121" i="281"/>
  <c r="CQ112" i="281" s="1"/>
  <c r="CP69" i="265"/>
  <c r="CQ60" i="281"/>
  <c r="CP64" i="265"/>
  <c r="CP33" i="265"/>
  <c r="CP37" i="265" s="1"/>
  <c r="CP42" i="265" s="1"/>
  <c r="CP47" i="265" s="1"/>
  <c r="CP50" i="265" s="1"/>
  <c r="BM82" i="265" l="1"/>
  <c r="BM83" i="265"/>
  <c r="BN44" i="280"/>
  <c r="BN46" i="280" s="1"/>
  <c r="BN54" i="280" s="1"/>
  <c r="BN49" i="280"/>
  <c r="BN51" i="280" s="1"/>
  <c r="BN55" i="280" s="1"/>
  <c r="CQ52" i="281"/>
  <c r="CQ53" i="281" s="1"/>
  <c r="CQ62" i="281" s="1"/>
  <c r="CQ63" i="281" s="1"/>
  <c r="CQ113" i="281"/>
  <c r="CP37" i="280"/>
  <c r="BN56" i="280" l="1"/>
  <c r="BN57" i="280" s="1"/>
  <c r="CQ114" i="281"/>
  <c r="CQ31" i="265" s="1"/>
  <c r="CQ123" i="281"/>
  <c r="CQ124" i="281" s="1"/>
  <c r="CQ30" i="265"/>
  <c r="CR60" i="281"/>
  <c r="CQ64" i="265"/>
  <c r="BN27" i="280" l="1"/>
  <c r="BN28" i="280" s="1"/>
  <c r="BO25" i="280" s="1"/>
  <c r="BN38" i="280"/>
  <c r="BN39" i="280" s="1"/>
  <c r="BN52" i="265"/>
  <c r="BN24" i="265"/>
  <c r="BN74" i="265"/>
  <c r="BN75" i="265" s="1"/>
  <c r="BN81" i="265" s="1"/>
  <c r="BO36" i="280"/>
  <c r="BN63" i="265"/>
  <c r="BN65" i="265" s="1"/>
  <c r="BN67" i="265" s="1"/>
  <c r="BN80" i="265" s="1"/>
  <c r="CQ33" i="265"/>
  <c r="CQ37" i="265" s="1"/>
  <c r="CQ42" i="265" s="1"/>
  <c r="CQ47" i="265" s="1"/>
  <c r="CQ50" i="265" s="1"/>
  <c r="CR121" i="281"/>
  <c r="CR112" i="281" s="1"/>
  <c r="CQ69" i="265"/>
  <c r="CR113" i="281"/>
  <c r="CR52" i="281"/>
  <c r="CR53" i="281" s="1"/>
  <c r="CQ37" i="280"/>
  <c r="BN25" i="265" l="1"/>
  <c r="BN53" i="265"/>
  <c r="BO49" i="280"/>
  <c r="BO51" i="280" s="1"/>
  <c r="BO55" i="280" s="1"/>
  <c r="BN83" i="265"/>
  <c r="BN82" i="265"/>
  <c r="BO44" i="280"/>
  <c r="BO46" i="280" s="1"/>
  <c r="BO54" i="280" s="1"/>
  <c r="CR114" i="281"/>
  <c r="CR31" i="265" s="1"/>
  <c r="AE31" i="277" s="1"/>
  <c r="CR123" i="281"/>
  <c r="CR124" i="281" s="1"/>
  <c r="CR62" i="281"/>
  <c r="CR63" i="281" s="1"/>
  <c r="CR30" i="265"/>
  <c r="BO56" i="280" l="1"/>
  <c r="BO57" i="280" s="1"/>
  <c r="CS121" i="281"/>
  <c r="CS112" i="281" s="1"/>
  <c r="CR69" i="265"/>
  <c r="CS60" i="281"/>
  <c r="CS113" i="281" s="1"/>
  <c r="CR64" i="265"/>
  <c r="AF64" i="277" s="1"/>
  <c r="CR33" i="265"/>
  <c r="CR37" i="265" s="1"/>
  <c r="CR42" i="265" s="1"/>
  <c r="CR47" i="265" s="1"/>
  <c r="CR50" i="265" s="1"/>
  <c r="AE30" i="277"/>
  <c r="AE33" i="277" s="1"/>
  <c r="AE37" i="277" s="1"/>
  <c r="AE41" i="277" s="1"/>
  <c r="AE46" i="277" s="1"/>
  <c r="AE49" i="277" s="1"/>
  <c r="BO52" i="265" l="1"/>
  <c r="BO24" i="265"/>
  <c r="BO38" i="280"/>
  <c r="BO39" i="280" s="1"/>
  <c r="BO27" i="280"/>
  <c r="BO28" i="280" s="1"/>
  <c r="AF69" i="277"/>
  <c r="CS114" i="281"/>
  <c r="CS31" i="265" s="1"/>
  <c r="CS123" i="281"/>
  <c r="CR37" i="280"/>
  <c r="CS52" i="281"/>
  <c r="CS53" i="281" s="1"/>
  <c r="BO53" i="265" l="1"/>
  <c r="BO25" i="265"/>
  <c r="BO63" i="265"/>
  <c r="BO65" i="265" s="1"/>
  <c r="BO67" i="265" s="1"/>
  <c r="BO80" i="265" s="1"/>
  <c r="BP36" i="280"/>
  <c r="BP25" i="280"/>
  <c r="BO74" i="265"/>
  <c r="BO75" i="265" s="1"/>
  <c r="BO81" i="265" s="1"/>
  <c r="CS124" i="281"/>
  <c r="CS62" i="281"/>
  <c r="CS63" i="281" s="1"/>
  <c r="CS30" i="265"/>
  <c r="BP44" i="280" l="1"/>
  <c r="BP46" i="280" s="1"/>
  <c r="BP54" i="280" s="1"/>
  <c r="BO83" i="265"/>
  <c r="BO82" i="265"/>
  <c r="BP49" i="280"/>
  <c r="BP51" i="280" s="1"/>
  <c r="BP55" i="280" s="1"/>
  <c r="CT121" i="281"/>
  <c r="CT112" i="281" s="1"/>
  <c r="CS69" i="265"/>
  <c r="CT60" i="281"/>
  <c r="CS64" i="265"/>
  <c r="CS33" i="265"/>
  <c r="CS37" i="265" s="1"/>
  <c r="CS42" i="265" s="1"/>
  <c r="CS47" i="265" s="1"/>
  <c r="CS50" i="265" s="1"/>
  <c r="BP56" i="280" l="1"/>
  <c r="BP27" i="280"/>
  <c r="BP28" i="280" s="1"/>
  <c r="CT52" i="281"/>
  <c r="CT53" i="281" s="1"/>
  <c r="CT113" i="281"/>
  <c r="CS37" i="280"/>
  <c r="CT62" i="281"/>
  <c r="CT63" i="281" s="1"/>
  <c r="CT30" i="265"/>
  <c r="BP38" i="280" l="1"/>
  <c r="BP39" i="280" s="1"/>
  <c r="BQ36" i="280" s="1"/>
  <c r="BP57" i="280"/>
  <c r="BQ25" i="280"/>
  <c r="BP74" i="265"/>
  <c r="BP63" i="265"/>
  <c r="CT114" i="281"/>
  <c r="CT31" i="265" s="1"/>
  <c r="CT33" i="265" s="1"/>
  <c r="CT37" i="265" s="1"/>
  <c r="CT42" i="265" s="1"/>
  <c r="CT47" i="265" s="1"/>
  <c r="CT50" i="265" s="1"/>
  <c r="CT123" i="281"/>
  <c r="CT124" i="281" s="1"/>
  <c r="CU60" i="281"/>
  <c r="CT64" i="265"/>
  <c r="BP52" i="265" l="1"/>
  <c r="BP24" i="265"/>
  <c r="BQ49" i="280"/>
  <c r="BQ51" i="280" s="1"/>
  <c r="BQ55" i="280" s="1"/>
  <c r="Y74" i="277"/>
  <c r="Y75" i="277" s="1"/>
  <c r="Y81" i="277" s="1"/>
  <c r="BP75" i="265"/>
  <c r="BP81" i="265" s="1"/>
  <c r="Y63" i="277"/>
  <c r="Y65" i="277" s="1"/>
  <c r="Y67" i="277" s="1"/>
  <c r="Y80" i="277" s="1"/>
  <c r="BP65" i="265"/>
  <c r="BP67" i="265" s="1"/>
  <c r="BP80" i="265" s="1"/>
  <c r="BQ44" i="280"/>
  <c r="BQ46" i="280" s="1"/>
  <c r="BQ54" i="280" s="1"/>
  <c r="CU121" i="281"/>
  <c r="CU112" i="281" s="1"/>
  <c r="CU113" i="281" s="1"/>
  <c r="CT69" i="265"/>
  <c r="CU52" i="281"/>
  <c r="CU53" i="281" s="1"/>
  <c r="CU62" i="281" s="1"/>
  <c r="CU63" i="281" s="1"/>
  <c r="CT37" i="280"/>
  <c r="BP25" i="265" l="1"/>
  <c r="X24" i="277"/>
  <c r="X25" i="277" s="1"/>
  <c r="BP53" i="265"/>
  <c r="X51" i="277"/>
  <c r="BQ56" i="280"/>
  <c r="BQ57" i="280" s="1"/>
  <c r="BP82" i="265"/>
  <c r="BP83" i="265"/>
  <c r="Y83" i="277"/>
  <c r="Y82" i="277"/>
  <c r="BQ38" i="280"/>
  <c r="BQ39" i="280" s="1"/>
  <c r="BQ27" i="280"/>
  <c r="BQ28" i="280" s="1"/>
  <c r="CU114" i="281"/>
  <c r="CU31" i="265" s="1"/>
  <c r="CU123" i="281"/>
  <c r="CU124" i="281" s="1"/>
  <c r="CU30" i="265"/>
  <c r="CV60" i="281"/>
  <c r="CU64" i="265"/>
  <c r="BQ52" i="265" l="1"/>
  <c r="BQ24" i="265"/>
  <c r="BQ74" i="265"/>
  <c r="BQ75" i="265" s="1"/>
  <c r="BQ81" i="265" s="1"/>
  <c r="BR25" i="280"/>
  <c r="BR36" i="280"/>
  <c r="BQ63" i="265"/>
  <c r="BQ65" i="265" s="1"/>
  <c r="BQ67" i="265" s="1"/>
  <c r="BQ80" i="265" s="1"/>
  <c r="CU33" i="265"/>
  <c r="CU37" i="265" s="1"/>
  <c r="CU42" i="265" s="1"/>
  <c r="CU47" i="265" s="1"/>
  <c r="CU50" i="265" s="1"/>
  <c r="CV121" i="281"/>
  <c r="CV112" i="281" s="1"/>
  <c r="CV113" i="281" s="1"/>
  <c r="CU69" i="265"/>
  <c r="CV52" i="281"/>
  <c r="CV53" i="281" s="1"/>
  <c r="CV62" i="281" s="1"/>
  <c r="CV63" i="281" s="1"/>
  <c r="CU37" i="280"/>
  <c r="BQ25" i="265" l="1"/>
  <c r="BQ53" i="265"/>
  <c r="BR49" i="280"/>
  <c r="BR51" i="280" s="1"/>
  <c r="BR55" i="280" s="1"/>
  <c r="BQ82" i="265"/>
  <c r="BQ83" i="265"/>
  <c r="BR44" i="280"/>
  <c r="BR46" i="280" s="1"/>
  <c r="BR54" i="280" s="1"/>
  <c r="CV114" i="281"/>
  <c r="CV31" i="265" s="1"/>
  <c r="CV123" i="281"/>
  <c r="CV124" i="281" s="1"/>
  <c r="CV30" i="265"/>
  <c r="CV33" i="265" s="1"/>
  <c r="CV37" i="265" s="1"/>
  <c r="CV42" i="265" s="1"/>
  <c r="CV47" i="265" s="1"/>
  <c r="CV50" i="265" s="1"/>
  <c r="CW60" i="281"/>
  <c r="CV64" i="265"/>
  <c r="AG64" i="277" s="1"/>
  <c r="BR56" i="280" l="1"/>
  <c r="BR57" i="280" s="1"/>
  <c r="AF30" i="277"/>
  <c r="CW121" i="281"/>
  <c r="CW112" i="281" s="1"/>
  <c r="CW113" i="281" s="1"/>
  <c r="CV69" i="265"/>
  <c r="CW52" i="281"/>
  <c r="CW53" i="281" s="1"/>
  <c r="CW62" i="281" s="1"/>
  <c r="CW63" i="281" s="1"/>
  <c r="CV37" i="280"/>
  <c r="BR52" i="265" l="1"/>
  <c r="BR24" i="265"/>
  <c r="BR38" i="280"/>
  <c r="BR39" i="280" s="1"/>
  <c r="BR27" i="280"/>
  <c r="BR28" i="280" s="1"/>
  <c r="AG69" i="277"/>
  <c r="CW114" i="281"/>
  <c r="CW31" i="265" s="1"/>
  <c r="CW123" i="281"/>
  <c r="CW124" i="281" s="1"/>
  <c r="CW30" i="265"/>
  <c r="CW33" i="265" s="1"/>
  <c r="CW37" i="265" s="1"/>
  <c r="CW42" i="265" s="1"/>
  <c r="CW47" i="265" s="1"/>
  <c r="CW50" i="265" s="1"/>
  <c r="CX60" i="281"/>
  <c r="CW64" i="265"/>
  <c r="BR25" i="265" l="1"/>
  <c r="BR53" i="265"/>
  <c r="BS36" i="280"/>
  <c r="BR63" i="265"/>
  <c r="BR65" i="265" s="1"/>
  <c r="BR67" i="265" s="1"/>
  <c r="BR80" i="265" s="1"/>
  <c r="BR74" i="265"/>
  <c r="BR75" i="265" s="1"/>
  <c r="BR81" i="265" s="1"/>
  <c r="BS25" i="280"/>
  <c r="CX121" i="281"/>
  <c r="CX112" i="281" s="1"/>
  <c r="CX113" i="281" s="1"/>
  <c r="CW69" i="265"/>
  <c r="CX52" i="281"/>
  <c r="CX53" i="281" s="1"/>
  <c r="CX30" i="265" s="1"/>
  <c r="CW37" i="280"/>
  <c r="BS49" i="280" l="1"/>
  <c r="BS51" i="280" s="1"/>
  <c r="BS55" i="280" s="1"/>
  <c r="BS44" i="280"/>
  <c r="BS46" i="280" s="1"/>
  <c r="BS54" i="280" s="1"/>
  <c r="BR83" i="265"/>
  <c r="BR82" i="265"/>
  <c r="CX62" i="281"/>
  <c r="CX63" i="281" s="1"/>
  <c r="CX114" i="281"/>
  <c r="CX31" i="265" s="1"/>
  <c r="CX123" i="281"/>
  <c r="CX124" i="281" s="1"/>
  <c r="CX33" i="265"/>
  <c r="CX37" i="265" s="1"/>
  <c r="CX42" i="265" s="1"/>
  <c r="CX47" i="265" s="1"/>
  <c r="CX50" i="265" s="1"/>
  <c r="CY60" i="281"/>
  <c r="CX64" i="265"/>
  <c r="BS56" i="280" l="1"/>
  <c r="BS57" i="280" s="1"/>
  <c r="CY121" i="281"/>
  <c r="CY112" i="281" s="1"/>
  <c r="CY113" i="281" s="1"/>
  <c r="CX69" i="265"/>
  <c r="CY52" i="281"/>
  <c r="CY53" i="281" s="1"/>
  <c r="CY62" i="281" s="1"/>
  <c r="CY63" i="281" s="1"/>
  <c r="CX37" i="280"/>
  <c r="BS27" i="280" l="1"/>
  <c r="BS28" i="280" s="1"/>
  <c r="BS38" i="280"/>
  <c r="BS39" i="280" s="1"/>
  <c r="BS52" i="265"/>
  <c r="BS24" i="265"/>
  <c r="BT25" i="280"/>
  <c r="BS74" i="265"/>
  <c r="BS75" i="265" s="1"/>
  <c r="BS81" i="265" s="1"/>
  <c r="BT36" i="280"/>
  <c r="BS63" i="265"/>
  <c r="BS65" i="265" s="1"/>
  <c r="BS67" i="265" s="1"/>
  <c r="BS80" i="265" s="1"/>
  <c r="CY114" i="281"/>
  <c r="CY31" i="265" s="1"/>
  <c r="CY123" i="281"/>
  <c r="CY124" i="281" s="1"/>
  <c r="CY30" i="265"/>
  <c r="CZ60" i="281"/>
  <c r="CY64" i="265"/>
  <c r="BS25" i="265" l="1"/>
  <c r="BS53" i="265"/>
  <c r="BS82" i="265"/>
  <c r="BS83" i="265"/>
  <c r="BT49" i="280"/>
  <c r="BT51" i="280" s="1"/>
  <c r="BT55" i="280" s="1"/>
  <c r="BT44" i="280"/>
  <c r="BT46" i="280" s="1"/>
  <c r="BT54" i="280" s="1"/>
  <c r="CY33" i="265"/>
  <c r="CY37" i="265" s="1"/>
  <c r="CY42" i="265" s="1"/>
  <c r="CY47" i="265" s="1"/>
  <c r="CY50" i="265" s="1"/>
  <c r="CZ121" i="281"/>
  <c r="CZ112" i="281" s="1"/>
  <c r="CZ113" i="281" s="1"/>
  <c r="CY69" i="265"/>
  <c r="CZ52" i="281"/>
  <c r="CZ53" i="281" s="1"/>
  <c r="CZ30" i="265" s="1"/>
  <c r="CZ62" i="281"/>
  <c r="CZ63" i="281" s="1"/>
  <c r="BT56" i="280" l="1"/>
  <c r="BT57" i="280" s="1"/>
  <c r="CY37" i="280"/>
  <c r="CZ114" i="281"/>
  <c r="CZ31" i="265" s="1"/>
  <c r="CZ33" i="265" s="1"/>
  <c r="CZ37" i="265" s="1"/>
  <c r="CZ42" i="265" s="1"/>
  <c r="CZ47" i="265" s="1"/>
  <c r="CZ50" i="265" s="1"/>
  <c r="CZ123" i="281"/>
  <c r="CZ124" i="281" s="1"/>
  <c r="AG30" i="277"/>
  <c r="DA60" i="281"/>
  <c r="CZ64" i="265"/>
  <c r="AH64" i="277" s="1"/>
  <c r="BT52" i="265" l="1"/>
  <c r="BT24" i="265"/>
  <c r="BT38" i="280"/>
  <c r="BT39" i="280" s="1"/>
  <c r="BT27" i="280"/>
  <c r="BT28" i="280" s="1"/>
  <c r="DA121" i="281"/>
  <c r="DA112" i="281" s="1"/>
  <c r="DA113" i="281" s="1"/>
  <c r="CZ69" i="265"/>
  <c r="DA52" i="281"/>
  <c r="DA53" i="281" s="1"/>
  <c r="DA30" i="265" s="1"/>
  <c r="CZ37" i="280"/>
  <c r="BT25" i="265" l="1"/>
  <c r="Y24" i="277"/>
  <c r="Y25" i="277" s="1"/>
  <c r="BT53" i="265"/>
  <c r="Y51" i="277"/>
  <c r="BT74" i="265"/>
  <c r="BU25" i="280"/>
  <c r="BT63" i="265"/>
  <c r="BU36" i="280"/>
  <c r="DA62" i="281"/>
  <c r="DA63" i="281" s="1"/>
  <c r="AH69" i="277"/>
  <c r="DA114" i="281"/>
  <c r="DA31" i="265" s="1"/>
  <c r="DA123" i="281"/>
  <c r="DA124" i="281" s="1"/>
  <c r="DA33" i="265"/>
  <c r="DA37" i="265" s="1"/>
  <c r="DA42" i="265" s="1"/>
  <c r="DA47" i="265" s="1"/>
  <c r="DA50" i="265" s="1"/>
  <c r="DB60" i="281"/>
  <c r="DA64" i="265"/>
  <c r="BU49" i="280" l="1"/>
  <c r="BU51" i="280" s="1"/>
  <c r="BU55" i="280" s="1"/>
  <c r="BT65" i="265"/>
  <c r="BT67" i="265" s="1"/>
  <c r="BT80" i="265" s="1"/>
  <c r="Z63" i="277"/>
  <c r="Z65" i="277" s="1"/>
  <c r="Z67" i="277" s="1"/>
  <c r="Z80" i="277" s="1"/>
  <c r="Z74" i="277"/>
  <c r="Z75" i="277" s="1"/>
  <c r="Z81" i="277" s="1"/>
  <c r="BT75" i="265"/>
  <c r="BT81" i="265" s="1"/>
  <c r="BU44" i="280"/>
  <c r="BU46" i="280" s="1"/>
  <c r="BU54" i="280" s="1"/>
  <c r="DB121" i="281"/>
  <c r="DB112" i="281" s="1"/>
  <c r="DA69" i="265"/>
  <c r="DB113" i="281"/>
  <c r="DB114" i="281" s="1"/>
  <c r="DB31" i="265" s="1"/>
  <c r="DB52" i="281"/>
  <c r="DB53" i="281" s="1"/>
  <c r="DA37" i="280"/>
  <c r="BT83" i="265" l="1"/>
  <c r="BT82" i="265"/>
  <c r="BU56" i="280"/>
  <c r="BU57" i="280" s="1"/>
  <c r="Z82" i="277"/>
  <c r="Z83" i="277"/>
  <c r="DB123" i="281"/>
  <c r="DB124" i="281" s="1"/>
  <c r="DB62" i="281"/>
  <c r="DB63" i="281" s="1"/>
  <c r="DB30" i="265"/>
  <c r="BU52" i="265" l="1"/>
  <c r="BU24" i="265"/>
  <c r="BU38" i="280"/>
  <c r="BU39" i="280" s="1"/>
  <c r="BU27" i="280"/>
  <c r="BU28" i="280" s="1"/>
  <c r="DC121" i="281"/>
  <c r="DC112" i="281" s="1"/>
  <c r="DB69" i="265"/>
  <c r="DB33" i="265"/>
  <c r="DB37" i="265" s="1"/>
  <c r="DB42" i="265" s="1"/>
  <c r="DB47" i="265" s="1"/>
  <c r="DB50" i="265" s="1"/>
  <c r="DC60" i="281"/>
  <c r="DB64" i="265"/>
  <c r="BU25" i="265" l="1"/>
  <c r="BU53" i="265"/>
  <c r="BV25" i="280"/>
  <c r="BU74" i="265"/>
  <c r="BU75" i="265" s="1"/>
  <c r="BU81" i="265" s="1"/>
  <c r="BU63" i="265"/>
  <c r="BU65" i="265" s="1"/>
  <c r="BU67" i="265" s="1"/>
  <c r="BU80" i="265" s="1"/>
  <c r="BV36" i="280"/>
  <c r="DC52" i="281"/>
  <c r="DC53" i="281" s="1"/>
  <c r="DC62" i="281" s="1"/>
  <c r="DC63" i="281" s="1"/>
  <c r="DC113" i="281"/>
  <c r="DB37" i="280"/>
  <c r="BU83" i="265" l="1"/>
  <c r="BU82" i="265"/>
  <c r="BV44" i="280"/>
  <c r="BV46" i="280" s="1"/>
  <c r="BV54" i="280" s="1"/>
  <c r="BV49" i="280"/>
  <c r="BV51" i="280" s="1"/>
  <c r="BV55" i="280" s="1"/>
  <c r="DC114" i="281"/>
  <c r="DC31" i="265" s="1"/>
  <c r="DC123" i="281"/>
  <c r="DC124" i="281" s="1"/>
  <c r="DC30" i="265"/>
  <c r="DD60" i="281"/>
  <c r="DC64" i="265"/>
  <c r="BV56" i="280" l="1"/>
  <c r="BV57" i="280" s="1"/>
  <c r="DC33" i="265"/>
  <c r="DC37" i="265" s="1"/>
  <c r="DC42" i="265" s="1"/>
  <c r="DC47" i="265" s="1"/>
  <c r="DC50" i="265" s="1"/>
  <c r="DD121" i="281"/>
  <c r="DD112" i="281" s="1"/>
  <c r="DD113" i="281" s="1"/>
  <c r="DC69" i="265"/>
  <c r="DD52" i="281"/>
  <c r="DD53" i="281" s="1"/>
  <c r="DD30" i="265" s="1"/>
  <c r="DC37" i="280"/>
  <c r="BV52" i="265" l="1"/>
  <c r="BV24" i="265"/>
  <c r="BV38" i="280"/>
  <c r="BV39" i="280" s="1"/>
  <c r="BV27" i="280"/>
  <c r="BV28" i="280" s="1"/>
  <c r="DD62" i="281"/>
  <c r="DD63" i="281" s="1"/>
  <c r="DE60" i="281" s="1"/>
  <c r="DD114" i="281"/>
  <c r="DD31" i="265" s="1"/>
  <c r="AH31" i="277" s="1"/>
  <c r="DD123" i="281"/>
  <c r="DD124" i="281" s="1"/>
  <c r="DD33" i="265"/>
  <c r="DD37" i="265" s="1"/>
  <c r="DD42" i="265" s="1"/>
  <c r="DD47" i="265" s="1"/>
  <c r="DD50" i="265" s="1"/>
  <c r="AH30" i="277"/>
  <c r="DD64" i="265"/>
  <c r="AI64" i="277" s="1"/>
  <c r="BV25" i="265" l="1"/>
  <c r="BV53" i="265"/>
  <c r="BV74" i="265"/>
  <c r="BV75" i="265" s="1"/>
  <c r="BV81" i="265" s="1"/>
  <c r="BW25" i="280"/>
  <c r="BV63" i="265"/>
  <c r="BV65" i="265" s="1"/>
  <c r="BV67" i="265" s="1"/>
  <c r="BV80" i="265" s="1"/>
  <c r="BW36" i="280"/>
  <c r="AH33" i="277"/>
  <c r="AH37" i="277" s="1"/>
  <c r="AH41" i="277" s="1"/>
  <c r="AH46" i="277" s="1"/>
  <c r="AH49" i="277" s="1"/>
  <c r="DE121" i="281"/>
  <c r="DE112" i="281" s="1"/>
  <c r="DD69" i="265"/>
  <c r="DE113" i="281"/>
  <c r="DE52" i="281"/>
  <c r="DE53" i="281" s="1"/>
  <c r="DD37" i="280"/>
  <c r="BV82" i="265" l="1"/>
  <c r="BV83" i="265"/>
  <c r="BW49" i="280"/>
  <c r="BW51" i="280" s="1"/>
  <c r="BW55" i="280" s="1"/>
  <c r="BW44" i="280"/>
  <c r="BW46" i="280" s="1"/>
  <c r="BW54" i="280" s="1"/>
  <c r="AI69" i="277"/>
  <c r="DE114" i="281"/>
  <c r="DE31" i="265" s="1"/>
  <c r="DE123" i="281"/>
  <c r="DE124" i="281" s="1"/>
  <c r="DE62" i="281"/>
  <c r="DE63" i="281" s="1"/>
  <c r="DE30" i="265"/>
  <c r="BW56" i="280" l="1"/>
  <c r="BW57" i="280" s="1"/>
  <c r="DF121" i="281"/>
  <c r="DF112" i="281" s="1"/>
  <c r="DE69" i="265"/>
  <c r="DF60" i="281"/>
  <c r="DE64" i="265"/>
  <c r="DE33" i="265"/>
  <c r="DE37" i="265" s="1"/>
  <c r="DE42" i="265" s="1"/>
  <c r="DE47" i="265" s="1"/>
  <c r="DE50" i="265" s="1"/>
  <c r="BW52" i="265" l="1"/>
  <c r="BW24" i="265"/>
  <c r="BW38" i="280"/>
  <c r="BW39" i="280" s="1"/>
  <c r="BW27" i="280"/>
  <c r="BW28" i="280" s="1"/>
  <c r="DF52" i="281"/>
  <c r="DF53" i="281" s="1"/>
  <c r="DF113" i="281"/>
  <c r="DE37" i="280"/>
  <c r="DF62" i="281"/>
  <c r="DF63" i="281" s="1"/>
  <c r="BW25" i="265" l="1"/>
  <c r="BW53" i="265"/>
  <c r="BW74" i="265"/>
  <c r="BW75" i="265" s="1"/>
  <c r="BW81" i="265" s="1"/>
  <c r="BX25" i="280"/>
  <c r="BX36" i="280"/>
  <c r="BW63" i="265"/>
  <c r="BW65" i="265" s="1"/>
  <c r="BW67" i="265" s="1"/>
  <c r="BW80" i="265" s="1"/>
  <c r="DF30" i="265"/>
  <c r="DF114" i="281"/>
  <c r="DF31" i="265" s="1"/>
  <c r="DF123" i="281"/>
  <c r="DF124" i="281" s="1"/>
  <c r="DG60" i="281"/>
  <c r="DF64" i="265"/>
  <c r="BX49" i="280" l="1"/>
  <c r="BX51" i="280" s="1"/>
  <c r="BX55" i="280" s="1"/>
  <c r="BW83" i="265"/>
  <c r="BW82" i="265"/>
  <c r="BX44" i="280"/>
  <c r="BX46" i="280" s="1"/>
  <c r="BX54" i="280" s="1"/>
  <c r="DF33" i="265"/>
  <c r="DF37" i="265" s="1"/>
  <c r="DF42" i="265" s="1"/>
  <c r="DF47" i="265" s="1"/>
  <c r="DF50" i="265" s="1"/>
  <c r="DG121" i="281"/>
  <c r="DG112" i="281" s="1"/>
  <c r="DG113" i="281" s="1"/>
  <c r="DF69" i="265"/>
  <c r="DG52" i="281"/>
  <c r="DG53" i="281" s="1"/>
  <c r="DG62" i="281" s="1"/>
  <c r="DG63" i="281" s="1"/>
  <c r="DF37" i="280"/>
  <c r="BX56" i="280" l="1"/>
  <c r="BX57" i="280" s="1"/>
  <c r="DG114" i="281"/>
  <c r="DG31" i="265" s="1"/>
  <c r="DG123" i="281"/>
  <c r="DG124" i="281" s="1"/>
  <c r="DG30" i="265"/>
  <c r="DH60" i="281"/>
  <c r="DG64" i="265"/>
  <c r="BX52" i="265" l="1"/>
  <c r="BX24" i="265"/>
  <c r="BX38" i="280"/>
  <c r="BX39" i="280" s="1"/>
  <c r="BX27" i="280"/>
  <c r="BX28" i="280" s="1"/>
  <c r="DG33" i="265"/>
  <c r="DG37" i="265" s="1"/>
  <c r="DG42" i="265" s="1"/>
  <c r="DG47" i="265" s="1"/>
  <c r="DG50" i="265" s="1"/>
  <c r="DH121" i="281"/>
  <c r="DH112" i="281" s="1"/>
  <c r="DH113" i="281" s="1"/>
  <c r="DG69" i="265"/>
  <c r="DH52" i="281"/>
  <c r="DH53" i="281" s="1"/>
  <c r="DH30" i="265" s="1"/>
  <c r="DG37" i="280"/>
  <c r="BX25" i="265" l="1"/>
  <c r="Z24" i="277"/>
  <c r="Z25" i="277" s="1"/>
  <c r="BX53" i="265"/>
  <c r="Z51" i="277"/>
  <c r="BY25" i="280"/>
  <c r="BX74" i="265"/>
  <c r="BX63" i="265"/>
  <c r="BY36" i="280"/>
  <c r="DH62" i="281"/>
  <c r="DH63" i="281" s="1"/>
  <c r="DH114" i="281"/>
  <c r="DH31" i="265" s="1"/>
  <c r="DH123" i="281"/>
  <c r="DH124" i="281" s="1"/>
  <c r="DH33" i="265"/>
  <c r="DH37" i="265" s="1"/>
  <c r="DH42" i="265" s="1"/>
  <c r="DH47" i="265" s="1"/>
  <c r="DH50" i="265" s="1"/>
  <c r="AI30" i="277"/>
  <c r="DI60" i="281"/>
  <c r="DH64" i="265"/>
  <c r="AJ64" i="277" s="1"/>
  <c r="AA74" i="277" l="1"/>
  <c r="AA75" i="277" s="1"/>
  <c r="AA81" i="277" s="1"/>
  <c r="BX75" i="265"/>
  <c r="BX81" i="265" s="1"/>
  <c r="BY49" i="280"/>
  <c r="BY51" i="280" s="1"/>
  <c r="BY55" i="280" s="1"/>
  <c r="BY44" i="280"/>
  <c r="BY46" i="280" s="1"/>
  <c r="BY54" i="280" s="1"/>
  <c r="BX65" i="265"/>
  <c r="BX67" i="265" s="1"/>
  <c r="BX80" i="265" s="1"/>
  <c r="AA63" i="277"/>
  <c r="AA65" i="277" s="1"/>
  <c r="AA67" i="277" s="1"/>
  <c r="AA80" i="277" s="1"/>
  <c r="DI121" i="281"/>
  <c r="DI112" i="281" s="1"/>
  <c r="DI113" i="281" s="1"/>
  <c r="DH69" i="265"/>
  <c r="DI52" i="281"/>
  <c r="DI53" i="281" s="1"/>
  <c r="DI30" i="265" s="1"/>
  <c r="DH37" i="280"/>
  <c r="AA83" i="277" l="1"/>
  <c r="AA82" i="277"/>
  <c r="BX82" i="265"/>
  <c r="BX83" i="265"/>
  <c r="BY56" i="280"/>
  <c r="BY57" i="280" s="1"/>
  <c r="AJ69" i="277"/>
  <c r="DI62" i="281"/>
  <c r="DI63" i="281" s="1"/>
  <c r="DI114" i="281"/>
  <c r="DI31" i="265" s="1"/>
  <c r="DI123" i="281"/>
  <c r="DI124" i="281" s="1"/>
  <c r="DI33" i="265"/>
  <c r="DI37" i="265" s="1"/>
  <c r="DI42" i="265" s="1"/>
  <c r="DI47" i="265" s="1"/>
  <c r="DI50" i="265" s="1"/>
  <c r="DJ60" i="281"/>
  <c r="DI64" i="265"/>
  <c r="BY52" i="265" l="1"/>
  <c r="BY24" i="265"/>
  <c r="BY38" i="280"/>
  <c r="BY39" i="280" s="1"/>
  <c r="BY27" i="280"/>
  <c r="BY28" i="280" s="1"/>
  <c r="DJ121" i="281"/>
  <c r="DJ112" i="281" s="1"/>
  <c r="DJ113" i="281" s="1"/>
  <c r="DI69" i="265"/>
  <c r="DJ52" i="281"/>
  <c r="DJ53" i="281" s="1"/>
  <c r="DJ62" i="281" s="1"/>
  <c r="DJ63" i="281" s="1"/>
  <c r="DI37" i="280"/>
  <c r="BY25" i="265" l="1"/>
  <c r="BY53" i="265"/>
  <c r="BZ36" i="280"/>
  <c r="BY63" i="265"/>
  <c r="BY65" i="265" s="1"/>
  <c r="BY67" i="265" s="1"/>
  <c r="BY80" i="265" s="1"/>
  <c r="BY74" i="265"/>
  <c r="BY75" i="265" s="1"/>
  <c r="BY81" i="265" s="1"/>
  <c r="BZ25" i="280"/>
  <c r="DJ114" i="281"/>
  <c r="DJ31" i="265" s="1"/>
  <c r="DJ123" i="281"/>
  <c r="DJ124" i="281" s="1"/>
  <c r="DJ30" i="265"/>
  <c r="DK60" i="281"/>
  <c r="DJ64" i="265"/>
  <c r="DJ33" i="265"/>
  <c r="DJ37" i="265" s="1"/>
  <c r="DJ42" i="265" s="1"/>
  <c r="DJ47" i="265" s="1"/>
  <c r="DJ50" i="265" s="1"/>
  <c r="BZ44" i="280" l="1"/>
  <c r="BZ46" i="280" s="1"/>
  <c r="BZ54" i="280" s="1"/>
  <c r="BY83" i="265"/>
  <c r="BY82" i="265"/>
  <c r="BZ49" i="280"/>
  <c r="BZ51" i="280" s="1"/>
  <c r="BZ55" i="280" s="1"/>
  <c r="BZ56" i="280" s="1"/>
  <c r="BZ57" i="280" s="1"/>
  <c r="DK121" i="281"/>
  <c r="DK112" i="281" s="1"/>
  <c r="DK113" i="281" s="1"/>
  <c r="DJ69" i="265"/>
  <c r="DK52" i="281"/>
  <c r="DK53" i="281" s="1"/>
  <c r="DK62" i="281" s="1"/>
  <c r="DK63" i="281" s="1"/>
  <c r="DJ37" i="280"/>
  <c r="BZ52" i="265" l="1"/>
  <c r="BZ24" i="265"/>
  <c r="BZ38" i="280"/>
  <c r="BZ39" i="280" s="1"/>
  <c r="BZ27" i="280"/>
  <c r="BZ28" i="280" s="1"/>
  <c r="DK30" i="265"/>
  <c r="DK114" i="281"/>
  <c r="DK31" i="265" s="1"/>
  <c r="DK123" i="281"/>
  <c r="DK124" i="281" s="1"/>
  <c r="DL60" i="281"/>
  <c r="DK64" i="265"/>
  <c r="BZ25" i="265" l="1"/>
  <c r="BZ53" i="265"/>
  <c r="BZ63" i="265"/>
  <c r="BZ65" i="265" s="1"/>
  <c r="BZ67" i="265" s="1"/>
  <c r="BZ80" i="265" s="1"/>
  <c r="CA36" i="280"/>
  <c r="CA25" i="280"/>
  <c r="BZ74" i="265"/>
  <c r="BZ75" i="265" s="1"/>
  <c r="BZ81" i="265" s="1"/>
  <c r="DK33" i="265"/>
  <c r="DK37" i="265" s="1"/>
  <c r="DK42" i="265" s="1"/>
  <c r="DK47" i="265" s="1"/>
  <c r="DK50" i="265" s="1"/>
  <c r="DL121" i="281"/>
  <c r="DL112" i="281" s="1"/>
  <c r="DL113" i="281" s="1"/>
  <c r="DK69" i="265"/>
  <c r="DL52" i="281"/>
  <c r="DL53" i="281" s="1"/>
  <c r="DL30" i="265" s="1"/>
  <c r="DK37" i="280"/>
  <c r="CA49" i="280" l="1"/>
  <c r="CA51" i="280" s="1"/>
  <c r="CA55" i="280" s="1"/>
  <c r="CA56" i="280" s="1"/>
  <c r="CA57" i="280" s="1"/>
  <c r="CA44" i="280"/>
  <c r="CA46" i="280" s="1"/>
  <c r="CA54" i="280" s="1"/>
  <c r="BZ82" i="265"/>
  <c r="BZ83" i="265"/>
  <c r="DL62" i="281"/>
  <c r="DL63" i="281" s="1"/>
  <c r="DM60" i="281" s="1"/>
  <c r="DL114" i="281"/>
  <c r="DL31" i="265" s="1"/>
  <c r="DL33" i="265" s="1"/>
  <c r="DL37" i="265" s="1"/>
  <c r="DL42" i="265" s="1"/>
  <c r="DL47" i="265" s="1"/>
  <c r="DL50" i="265" s="1"/>
  <c r="DL123" i="281"/>
  <c r="DL124" i="281" s="1"/>
  <c r="AJ30" i="277"/>
  <c r="CA52" i="265" l="1"/>
  <c r="CA24" i="265"/>
  <c r="CA38" i="280"/>
  <c r="CA39" i="280" s="1"/>
  <c r="CA27" i="280"/>
  <c r="CA28" i="280" s="1"/>
  <c r="DL64" i="265"/>
  <c r="AK64" i="277" s="1"/>
  <c r="DM121" i="281"/>
  <c r="DM112" i="281" s="1"/>
  <c r="DM113" i="281" s="1"/>
  <c r="DL69" i="265"/>
  <c r="DM52" i="281"/>
  <c r="DM53" i="281" s="1"/>
  <c r="DM30" i="265" s="1"/>
  <c r="DL37" i="280"/>
  <c r="CA25" i="265" l="1"/>
  <c r="CA53" i="265"/>
  <c r="CB25" i="280"/>
  <c r="CA74" i="265"/>
  <c r="CA75" i="265" s="1"/>
  <c r="CA81" i="265" s="1"/>
  <c r="CA63" i="265"/>
  <c r="CA65" i="265" s="1"/>
  <c r="CA67" i="265" s="1"/>
  <c r="CA80" i="265" s="1"/>
  <c r="CB36" i="280"/>
  <c r="DM62" i="281"/>
  <c r="DM63" i="281" s="1"/>
  <c r="DN60" i="281" s="1"/>
  <c r="AK69" i="277"/>
  <c r="DM114" i="281"/>
  <c r="DM31" i="265" s="1"/>
  <c r="DM33" i="265" s="1"/>
  <c r="DM37" i="265" s="1"/>
  <c r="DM42" i="265" s="1"/>
  <c r="DM47" i="265" s="1"/>
  <c r="DM50" i="265" s="1"/>
  <c r="DM123" i="281"/>
  <c r="DM124" i="281" s="1"/>
  <c r="DM64" i="265"/>
  <c r="CB49" i="280" l="1"/>
  <c r="CB51" i="280" s="1"/>
  <c r="CB55" i="280" s="1"/>
  <c r="CB56" i="280" s="1"/>
  <c r="CB57" i="280" s="1"/>
  <c r="CB44" i="280"/>
  <c r="CB46" i="280" s="1"/>
  <c r="CB54" i="280" s="1"/>
  <c r="CA82" i="265"/>
  <c r="CA83" i="265"/>
  <c r="DN121" i="281"/>
  <c r="DN112" i="281" s="1"/>
  <c r="DN113" i="281" s="1"/>
  <c r="DM69" i="265"/>
  <c r="DN52" i="281"/>
  <c r="DN53" i="281" s="1"/>
  <c r="DN30" i="265" s="1"/>
  <c r="DM37" i="280"/>
  <c r="CB52" i="265" l="1"/>
  <c r="CB24" i="265"/>
  <c r="CB38" i="280"/>
  <c r="CB39" i="280" s="1"/>
  <c r="CB27" i="280"/>
  <c r="CB28" i="280" s="1"/>
  <c r="DN62" i="281"/>
  <c r="DN63" i="281" s="1"/>
  <c r="DN64" i="265" s="1"/>
  <c r="DN114" i="281"/>
  <c r="DN31" i="265" s="1"/>
  <c r="DN123" i="281"/>
  <c r="DN124" i="281" s="1"/>
  <c r="DN33" i="265"/>
  <c r="DN37" i="265" s="1"/>
  <c r="DN42" i="265" s="1"/>
  <c r="DN47" i="265" s="1"/>
  <c r="DN50" i="265" s="1"/>
  <c r="DO60" i="281"/>
  <c r="CB25" i="265" l="1"/>
  <c r="AA24" i="277"/>
  <c r="AA25" i="277" s="1"/>
  <c r="CB53" i="265"/>
  <c r="AA51" i="277"/>
  <c r="CC25" i="280"/>
  <c r="CB74" i="265"/>
  <c r="CB63" i="265"/>
  <c r="CC36" i="280"/>
  <c r="DO121" i="281"/>
  <c r="DO112" i="281" s="1"/>
  <c r="DN69" i="265"/>
  <c r="DO113" i="281"/>
  <c r="DO114" i="281" s="1"/>
  <c r="DO31" i="265" s="1"/>
  <c r="DO52" i="281"/>
  <c r="DO53" i="281" s="1"/>
  <c r="DN37" i="280"/>
  <c r="CB65" i="265" l="1"/>
  <c r="CB67" i="265" s="1"/>
  <c r="CB80" i="265" s="1"/>
  <c r="AB63" i="277"/>
  <c r="AB65" i="277" s="1"/>
  <c r="AB67" i="277" s="1"/>
  <c r="AB80" i="277" s="1"/>
  <c r="CC44" i="280"/>
  <c r="CC46" i="280" s="1"/>
  <c r="CC54" i="280" s="1"/>
  <c r="CC49" i="280"/>
  <c r="CC51" i="280" s="1"/>
  <c r="CC55" i="280" s="1"/>
  <c r="AB74" i="277"/>
  <c r="AB75" i="277" s="1"/>
  <c r="AB81" i="277" s="1"/>
  <c r="CB75" i="265"/>
  <c r="CB81" i="265" s="1"/>
  <c r="DO123" i="281"/>
  <c r="DO124" i="281" s="1"/>
  <c r="DO62" i="281"/>
  <c r="DO63" i="281" s="1"/>
  <c r="DO30" i="265"/>
  <c r="AB82" i="277" l="1"/>
  <c r="AB83" i="277"/>
  <c r="CC56" i="280"/>
  <c r="CC57" i="280" s="1"/>
  <c r="CB82" i="265"/>
  <c r="CB83" i="265"/>
  <c r="DP121" i="281"/>
  <c r="DP112" i="281" s="1"/>
  <c r="DO69" i="265"/>
  <c r="DP60" i="281"/>
  <c r="DO64" i="265"/>
  <c r="DO33" i="265"/>
  <c r="DO37" i="265" s="1"/>
  <c r="DO42" i="265" s="1"/>
  <c r="DO47" i="265" s="1"/>
  <c r="DO50" i="265" s="1"/>
  <c r="CC52" i="265" l="1"/>
  <c r="CC24" i="265"/>
  <c r="CC38" i="280"/>
  <c r="CC39" i="280" s="1"/>
  <c r="CC27" i="280"/>
  <c r="CC28" i="280" s="1"/>
  <c r="DP52" i="281"/>
  <c r="DP53" i="281" s="1"/>
  <c r="DP30" i="265" s="1"/>
  <c r="DP113" i="281"/>
  <c r="DO37" i="280"/>
  <c r="CC25" i="265" l="1"/>
  <c r="CC53" i="265"/>
  <c r="CC74" i="265"/>
  <c r="CC75" i="265" s="1"/>
  <c r="CC81" i="265" s="1"/>
  <c r="CD25" i="280"/>
  <c r="CC63" i="265"/>
  <c r="CC65" i="265" s="1"/>
  <c r="CC67" i="265" s="1"/>
  <c r="CC80" i="265" s="1"/>
  <c r="CD36" i="280"/>
  <c r="DP62" i="281"/>
  <c r="DP63" i="281" s="1"/>
  <c r="DP114" i="281"/>
  <c r="DP31" i="265" s="1"/>
  <c r="AK31" i="277" s="1"/>
  <c r="DP123" i="281"/>
  <c r="DP124" i="281" s="1"/>
  <c r="DP33" i="265"/>
  <c r="DP37" i="265" s="1"/>
  <c r="DP42" i="265" s="1"/>
  <c r="DP47" i="265" s="1"/>
  <c r="DP50" i="265" s="1"/>
  <c r="AK30" i="277"/>
  <c r="DQ60" i="281"/>
  <c r="DP64" i="265"/>
  <c r="AL64" i="277" s="1"/>
  <c r="CD49" i="280" l="1"/>
  <c r="CD51" i="280" s="1"/>
  <c r="CD55" i="280" s="1"/>
  <c r="CD56" i="280" s="1"/>
  <c r="CD57" i="280" s="1"/>
  <c r="CD44" i="280"/>
  <c r="CD46" i="280" s="1"/>
  <c r="CD54" i="280" s="1"/>
  <c r="CC82" i="265"/>
  <c r="CC83" i="265"/>
  <c r="AK33" i="277"/>
  <c r="AK37" i="277" s="1"/>
  <c r="AK41" i="277" s="1"/>
  <c r="AK46" i="277" s="1"/>
  <c r="AK49" i="277" s="1"/>
  <c r="DQ121" i="281"/>
  <c r="DQ112" i="281" s="1"/>
  <c r="DP69" i="265"/>
  <c r="DQ113" i="281"/>
  <c r="DQ52" i="281"/>
  <c r="DQ53" i="281" s="1"/>
  <c r="DP37" i="280"/>
  <c r="CD52" i="265" l="1"/>
  <c r="CD24" i="265"/>
  <c r="CD38" i="280"/>
  <c r="CD39" i="280" s="1"/>
  <c r="CD27" i="280"/>
  <c r="CD28" i="280" s="1"/>
  <c r="AL69" i="277"/>
  <c r="DQ114" i="281"/>
  <c r="DQ31" i="265" s="1"/>
  <c r="DQ123" i="281"/>
  <c r="DQ124" i="281" s="1"/>
  <c r="DQ62" i="281"/>
  <c r="DQ63" i="281" s="1"/>
  <c r="DQ30" i="265"/>
  <c r="CD25" i="265" l="1"/>
  <c r="CD53" i="265"/>
  <c r="CD63" i="265"/>
  <c r="CD65" i="265" s="1"/>
  <c r="CD67" i="265" s="1"/>
  <c r="CD80" i="265" s="1"/>
  <c r="CE36" i="280"/>
  <c r="CE25" i="280"/>
  <c r="CD74" i="265"/>
  <c r="CD75" i="265" s="1"/>
  <c r="CD81" i="265" s="1"/>
  <c r="DR121" i="281"/>
  <c r="DR112" i="281" s="1"/>
  <c r="DQ69" i="265"/>
  <c r="DQ33" i="265"/>
  <c r="DQ37" i="265" s="1"/>
  <c r="DQ42" i="265" s="1"/>
  <c r="DQ47" i="265" s="1"/>
  <c r="DQ50" i="265" s="1"/>
  <c r="DR60" i="281"/>
  <c r="DQ64" i="265"/>
  <c r="CE44" i="280" l="1"/>
  <c r="CE46" i="280" s="1"/>
  <c r="CE54" i="280" s="1"/>
  <c r="CD82" i="265"/>
  <c r="CD83" i="265"/>
  <c r="CE49" i="280"/>
  <c r="CE51" i="280" s="1"/>
  <c r="CE55" i="280" s="1"/>
  <c r="DR52" i="281"/>
  <c r="DR53" i="281" s="1"/>
  <c r="DR30" i="265" s="1"/>
  <c r="DR113" i="281"/>
  <c r="DR62" i="281"/>
  <c r="DR63" i="281" s="1"/>
  <c r="DQ37" i="280"/>
  <c r="CE56" i="280" l="1"/>
  <c r="CE27" i="280" s="1"/>
  <c r="CE28" i="280" s="1"/>
  <c r="DR114" i="281"/>
  <c r="DR31" i="265" s="1"/>
  <c r="DR33" i="265" s="1"/>
  <c r="DR37" i="265" s="1"/>
  <c r="DR42" i="265" s="1"/>
  <c r="DR47" i="265" s="1"/>
  <c r="DR50" i="265" s="1"/>
  <c r="DR123" i="281"/>
  <c r="DR124" i="281" s="1"/>
  <c r="DS60" i="281"/>
  <c r="DR64" i="265"/>
  <c r="CE38" i="280" l="1"/>
  <c r="CE39" i="280" s="1"/>
  <c r="CE57" i="280"/>
  <c r="CF25" i="280"/>
  <c r="CE74" i="265"/>
  <c r="CE75" i="265" s="1"/>
  <c r="CE81" i="265" s="1"/>
  <c r="CE63" i="265"/>
  <c r="CE65" i="265" s="1"/>
  <c r="CE67" i="265" s="1"/>
  <c r="CE80" i="265" s="1"/>
  <c r="CF36" i="280"/>
  <c r="DS121" i="281"/>
  <c r="DS112" i="281" s="1"/>
  <c r="DS113" i="281" s="1"/>
  <c r="DR69" i="265"/>
  <c r="DS52" i="281"/>
  <c r="DS53" i="281" s="1"/>
  <c r="DS30" i="265" s="1"/>
  <c r="DR37" i="280"/>
  <c r="CE52" i="265" l="1"/>
  <c r="CE24" i="265"/>
  <c r="CF49" i="280"/>
  <c r="CF51" i="280" s="1"/>
  <c r="CF55" i="280" s="1"/>
  <c r="CE83" i="265"/>
  <c r="CE82" i="265"/>
  <c r="CF44" i="280"/>
  <c r="CF46" i="280" s="1"/>
  <c r="CF54" i="280" s="1"/>
  <c r="DS62" i="281"/>
  <c r="DS63" i="281" s="1"/>
  <c r="DT60" i="281" s="1"/>
  <c r="DS114" i="281"/>
  <c r="DS31" i="265" s="1"/>
  <c r="DS33" i="265" s="1"/>
  <c r="DS37" i="265" s="1"/>
  <c r="DS42" i="265" s="1"/>
  <c r="DS47" i="265" s="1"/>
  <c r="DS50" i="265" s="1"/>
  <c r="DS123" i="281"/>
  <c r="DS124" i="281" s="1"/>
  <c r="DS64" i="265"/>
  <c r="CE25" i="265" l="1"/>
  <c r="CE53" i="265"/>
  <c r="CF56" i="280"/>
  <c r="CF57" i="280" s="1"/>
  <c r="DT121" i="281"/>
  <c r="DT112" i="281" s="1"/>
  <c r="DT113" i="281" s="1"/>
  <c r="DS69" i="265"/>
  <c r="DT52" i="281"/>
  <c r="DT53" i="281" s="1"/>
  <c r="DT30" i="265" s="1"/>
  <c r="DS37" i="280"/>
  <c r="CF52" i="265" l="1"/>
  <c r="CF24" i="265"/>
  <c r="CF38" i="280"/>
  <c r="CF39" i="280" s="1"/>
  <c r="CF27" i="280"/>
  <c r="CF28" i="280" s="1"/>
  <c r="DT62" i="281"/>
  <c r="DT63" i="281" s="1"/>
  <c r="DT114" i="281"/>
  <c r="DT31" i="265" s="1"/>
  <c r="DT123" i="281"/>
  <c r="DT124" i="281" s="1"/>
  <c r="DT33" i="265"/>
  <c r="DT37" i="265" s="1"/>
  <c r="DT42" i="265" s="1"/>
  <c r="DT47" i="265" s="1"/>
  <c r="DT50" i="265" s="1"/>
  <c r="AL30" i="277"/>
  <c r="DU60" i="281"/>
  <c r="DT64" i="265"/>
  <c r="AM64" i="277" s="1"/>
  <c r="CF25" i="265" l="1"/>
  <c r="AB24" i="277"/>
  <c r="AB25" i="277" s="1"/>
  <c r="CF53" i="265"/>
  <c r="AB51" i="277"/>
  <c r="CF74" i="265"/>
  <c r="CG25" i="280"/>
  <c r="CF63" i="265"/>
  <c r="CG36" i="280"/>
  <c r="DU121" i="281"/>
  <c r="DU112" i="281" s="1"/>
  <c r="DU113" i="281" s="1"/>
  <c r="DT69" i="265"/>
  <c r="DU52" i="281"/>
  <c r="DU53" i="281" s="1"/>
  <c r="DU30" i="265" s="1"/>
  <c r="DT37" i="280"/>
  <c r="CF65" i="265" l="1"/>
  <c r="CF67" i="265" s="1"/>
  <c r="CF80" i="265" s="1"/>
  <c r="AC63" i="277"/>
  <c r="AC65" i="277" s="1"/>
  <c r="AC67" i="277" s="1"/>
  <c r="AC80" i="277" s="1"/>
  <c r="CG49" i="280"/>
  <c r="CG51" i="280" s="1"/>
  <c r="CG55" i="280" s="1"/>
  <c r="CG44" i="280"/>
  <c r="CG46" i="280" s="1"/>
  <c r="CG54" i="280" s="1"/>
  <c r="AC74" i="277"/>
  <c r="AC75" i="277" s="1"/>
  <c r="AC81" i="277" s="1"/>
  <c r="CF75" i="265"/>
  <c r="CF81" i="265" s="1"/>
  <c r="DU62" i="281"/>
  <c r="DU63" i="281" s="1"/>
  <c r="DV60" i="281" s="1"/>
  <c r="AM69" i="277"/>
  <c r="DU114" i="281"/>
  <c r="DU31" i="265" s="1"/>
  <c r="DU33" i="265" s="1"/>
  <c r="DU37" i="265" s="1"/>
  <c r="DU42" i="265" s="1"/>
  <c r="DU47" i="265" s="1"/>
  <c r="DU50" i="265" s="1"/>
  <c r="DU123" i="281"/>
  <c r="DU124" i="281" s="1"/>
  <c r="DU64" i="265"/>
  <c r="CG56" i="280" l="1"/>
  <c r="CG57" i="280" s="1"/>
  <c r="CF82" i="265"/>
  <c r="CF83" i="265"/>
  <c r="AC82" i="277"/>
  <c r="AC83" i="277"/>
  <c r="DV121" i="281"/>
  <c r="DV112" i="281" s="1"/>
  <c r="DV113" i="281" s="1"/>
  <c r="DU69" i="265"/>
  <c r="DV52" i="281"/>
  <c r="DV53" i="281" s="1"/>
  <c r="DV30" i="265" s="1"/>
  <c r="DU37" i="280"/>
  <c r="DV62" i="281"/>
  <c r="DV63" i="281" s="1"/>
  <c r="CG52" i="265" l="1"/>
  <c r="CG24" i="265"/>
  <c r="CG38" i="280"/>
  <c r="CG39" i="280" s="1"/>
  <c r="CG27" i="280"/>
  <c r="CG28" i="280" s="1"/>
  <c r="DV114" i="281"/>
  <c r="DV31" i="265" s="1"/>
  <c r="DV123" i="281"/>
  <c r="DV124" i="281" s="1"/>
  <c r="DV33" i="265"/>
  <c r="DV37" i="265" s="1"/>
  <c r="DV42" i="265" s="1"/>
  <c r="DV47" i="265" s="1"/>
  <c r="DV50" i="265" s="1"/>
  <c r="DW60" i="281"/>
  <c r="DV64" i="265"/>
  <c r="CG25" i="265" l="1"/>
  <c r="CG53" i="265"/>
  <c r="CH36" i="280"/>
  <c r="CG63" i="265"/>
  <c r="CG65" i="265" s="1"/>
  <c r="CG67" i="265" s="1"/>
  <c r="CG80" i="265" s="1"/>
  <c r="CG74" i="265"/>
  <c r="CG75" i="265" s="1"/>
  <c r="CG81" i="265" s="1"/>
  <c r="CH25" i="280"/>
  <c r="DW121" i="281"/>
  <c r="DW112" i="281" s="1"/>
  <c r="DW113" i="281" s="1"/>
  <c r="DV69" i="265"/>
  <c r="DW52" i="281"/>
  <c r="DW53" i="281" s="1"/>
  <c r="DW62" i="281" s="1"/>
  <c r="DW63" i="281" s="1"/>
  <c r="DV37" i="280"/>
  <c r="CH44" i="280" l="1"/>
  <c r="CH46" i="280" s="1"/>
  <c r="CH54" i="280" s="1"/>
  <c r="CG83" i="265"/>
  <c r="CG82" i="265"/>
  <c r="CH49" i="280"/>
  <c r="CH51" i="280" s="1"/>
  <c r="CH55" i="280" s="1"/>
  <c r="DW30" i="265"/>
  <c r="DW114" i="281"/>
  <c r="DW31" i="265" s="1"/>
  <c r="DW123" i="281"/>
  <c r="DW124" i="281" s="1"/>
  <c r="DX60" i="281"/>
  <c r="DW64" i="265"/>
  <c r="CH56" i="280" l="1"/>
  <c r="CH57" i="280" s="1"/>
  <c r="CH27" i="280"/>
  <c r="CH28" i="280" s="1"/>
  <c r="DW33" i="265"/>
  <c r="DW37" i="265" s="1"/>
  <c r="DW42" i="265" s="1"/>
  <c r="DW47" i="265" s="1"/>
  <c r="DW50" i="265" s="1"/>
  <c r="DX121" i="281"/>
  <c r="DX112" i="281" s="1"/>
  <c r="DX113" i="281" s="1"/>
  <c r="DW69" i="265"/>
  <c r="DX52" i="281"/>
  <c r="DX53" i="281" s="1"/>
  <c r="DX62" i="281" s="1"/>
  <c r="DX63" i="281" s="1"/>
  <c r="DW37" i="280"/>
  <c r="CH38" i="280" l="1"/>
  <c r="CH39" i="280" s="1"/>
  <c r="CH63" i="265" s="1"/>
  <c r="CH65" i="265" s="1"/>
  <c r="CH67" i="265" s="1"/>
  <c r="CH80" i="265" s="1"/>
  <c r="CH52" i="265"/>
  <c r="CH24" i="265"/>
  <c r="CI25" i="280"/>
  <c r="CH74" i="265"/>
  <c r="CH75" i="265" s="1"/>
  <c r="CH81" i="265" s="1"/>
  <c r="CI36" i="280"/>
  <c r="DX114" i="281"/>
  <c r="DX31" i="265" s="1"/>
  <c r="DX123" i="281"/>
  <c r="DX124" i="281" s="1"/>
  <c r="DX30" i="265"/>
  <c r="DX33" i="265" s="1"/>
  <c r="DX37" i="265" s="1"/>
  <c r="DX42" i="265" s="1"/>
  <c r="DX47" i="265" s="1"/>
  <c r="DX50" i="265" s="1"/>
  <c r="DY60" i="281"/>
  <c r="DX64" i="265"/>
  <c r="AN64" i="277" s="1"/>
  <c r="CH25" i="265" l="1"/>
  <c r="CH53" i="265"/>
  <c r="CI49" i="280"/>
  <c r="CI51" i="280" s="1"/>
  <c r="CI55" i="280" s="1"/>
  <c r="CI44" i="280"/>
  <c r="CI46" i="280" s="1"/>
  <c r="CI54" i="280" s="1"/>
  <c r="CH83" i="265"/>
  <c r="CH82" i="265"/>
  <c r="AM30" i="277"/>
  <c r="DY121" i="281"/>
  <c r="DY112" i="281" s="1"/>
  <c r="DY113" i="281" s="1"/>
  <c r="DX69" i="265"/>
  <c r="DY52" i="281"/>
  <c r="DY53" i="281" s="1"/>
  <c r="DY62" i="281" s="1"/>
  <c r="DY63" i="281" s="1"/>
  <c r="DX37" i="280"/>
  <c r="CI56" i="280" l="1"/>
  <c r="CI57" i="280" s="1"/>
  <c r="DY30" i="265"/>
  <c r="AN69" i="277"/>
  <c r="DY114" i="281"/>
  <c r="DY31" i="265" s="1"/>
  <c r="DY123" i="281"/>
  <c r="DY124" i="281" s="1"/>
  <c r="DZ60" i="281"/>
  <c r="DY64" i="265"/>
  <c r="DY33" i="265"/>
  <c r="DY37" i="265" s="1"/>
  <c r="DY42" i="265" s="1"/>
  <c r="DY47" i="265" s="1"/>
  <c r="DY50" i="265" s="1"/>
  <c r="CI27" i="280" l="1"/>
  <c r="CI28" i="280" s="1"/>
  <c r="CI38" i="280"/>
  <c r="CI39" i="280" s="1"/>
  <c r="CI52" i="265"/>
  <c r="CI24" i="265"/>
  <c r="CI74" i="265"/>
  <c r="CI75" i="265" s="1"/>
  <c r="CI81" i="265" s="1"/>
  <c r="CJ25" i="280"/>
  <c r="CI63" i="265"/>
  <c r="CI65" i="265" s="1"/>
  <c r="CI67" i="265" s="1"/>
  <c r="CI80" i="265" s="1"/>
  <c r="CJ36" i="280"/>
  <c r="DZ121" i="281"/>
  <c r="DZ112" i="281" s="1"/>
  <c r="DZ113" i="281" s="1"/>
  <c r="DY69" i="265"/>
  <c r="DZ52" i="281"/>
  <c r="DZ53" i="281" s="1"/>
  <c r="DZ62" i="281" s="1"/>
  <c r="DZ63" i="281" s="1"/>
  <c r="DY37" i="280"/>
  <c r="DZ30" i="265"/>
  <c r="CI25" i="265" l="1"/>
  <c r="CI53" i="265"/>
  <c r="CI82" i="265"/>
  <c r="CI83" i="265"/>
  <c r="CJ49" i="280"/>
  <c r="CJ51" i="280" s="1"/>
  <c r="CJ55" i="280" s="1"/>
  <c r="CJ44" i="280"/>
  <c r="CJ46" i="280" s="1"/>
  <c r="CJ54" i="280" s="1"/>
  <c r="DZ114" i="281"/>
  <c r="DZ31" i="265" s="1"/>
  <c r="DZ33" i="265" s="1"/>
  <c r="DZ37" i="265" s="1"/>
  <c r="DZ42" i="265" s="1"/>
  <c r="DZ47" i="265" s="1"/>
  <c r="DZ50" i="265" s="1"/>
  <c r="DZ123" i="281"/>
  <c r="DZ124" i="281" s="1"/>
  <c r="EA60" i="281"/>
  <c r="DZ64" i="265"/>
  <c r="CJ56" i="280" l="1"/>
  <c r="CJ57" i="280" s="1"/>
  <c r="EA121" i="281"/>
  <c r="EA112" i="281" s="1"/>
  <c r="DZ69" i="265"/>
  <c r="EA113" i="281"/>
  <c r="H113" i="281" s="1"/>
  <c r="H123" i="281" s="1"/>
  <c r="EA52" i="281"/>
  <c r="EA53" i="281" s="1"/>
  <c r="DZ37" i="280"/>
  <c r="CJ52" i="265" l="1"/>
  <c r="CJ24" i="265"/>
  <c r="CJ38" i="280"/>
  <c r="CJ39" i="280" s="1"/>
  <c r="CJ27" i="280"/>
  <c r="CJ28" i="280" s="1"/>
  <c r="EA123" i="281"/>
  <c r="EA114" i="281"/>
  <c r="H114" i="281" s="1"/>
  <c r="H31" i="265" s="1"/>
  <c r="H41" i="269" s="1"/>
  <c r="K41" i="269" s="1"/>
  <c r="H53" i="281"/>
  <c r="H30" i="265" s="1"/>
  <c r="H40" i="269" s="1"/>
  <c r="K40" i="269" s="1"/>
  <c r="EA124" i="281"/>
  <c r="EA69" i="265" s="1"/>
  <c r="EA62" i="281"/>
  <c r="EA63" i="281" s="1"/>
  <c r="EA64" i="265" s="1"/>
  <c r="EA30" i="265"/>
  <c r="CJ25" i="265" l="1"/>
  <c r="AC24" i="277"/>
  <c r="AC25" i="277" s="1"/>
  <c r="CJ53" i="265"/>
  <c r="AC51" i="277"/>
  <c r="CJ63" i="265"/>
  <c r="CK36" i="280"/>
  <c r="CK25" i="280"/>
  <c r="CJ74" i="265"/>
  <c r="EA31" i="265"/>
  <c r="X31" i="277"/>
  <c r="Y31" i="277"/>
  <c r="Y33" i="277" s="1"/>
  <c r="Y37" i="277" s="1"/>
  <c r="Y41" i="277" s="1"/>
  <c r="Y46" i="277" s="1"/>
  <c r="Y49" i="277" s="1"/>
  <c r="Y52" i="277" s="1"/>
  <c r="Z31" i="277"/>
  <c r="Z33" i="277" s="1"/>
  <c r="Z37" i="277" s="1"/>
  <c r="Z41" i="277" s="1"/>
  <c r="Z46" i="277" s="1"/>
  <c r="Z49" i="277" s="1"/>
  <c r="Z52" i="277" s="1"/>
  <c r="AA31" i="277"/>
  <c r="AA33" i="277" s="1"/>
  <c r="AA37" i="277" s="1"/>
  <c r="AA41" i="277" s="1"/>
  <c r="AA46" i="277" s="1"/>
  <c r="AA49" i="277" s="1"/>
  <c r="AA52" i="277" s="1"/>
  <c r="AB31" i="277"/>
  <c r="AB33" i="277" s="1"/>
  <c r="AB37" i="277" s="1"/>
  <c r="AB41" i="277" s="1"/>
  <c r="AB46" i="277" s="1"/>
  <c r="AB49" i="277" s="1"/>
  <c r="AB52" i="277" s="1"/>
  <c r="AC31" i="277"/>
  <c r="AC33" i="277" s="1"/>
  <c r="AC37" i="277" s="1"/>
  <c r="AC41" i="277" s="1"/>
  <c r="AC46" i="277" s="1"/>
  <c r="AC49" i="277" s="1"/>
  <c r="AD31" i="277"/>
  <c r="AD33" i="277" s="1"/>
  <c r="AD37" i="277" s="1"/>
  <c r="AD41" i="277" s="1"/>
  <c r="AD46" i="277" s="1"/>
  <c r="AD49" i="277" s="1"/>
  <c r="AF31" i="277"/>
  <c r="AF33" i="277" s="1"/>
  <c r="AF37" i="277" s="1"/>
  <c r="AF41" i="277" s="1"/>
  <c r="AF46" i="277" s="1"/>
  <c r="AF49" i="277" s="1"/>
  <c r="AG31" i="277"/>
  <c r="AG33" i="277" s="1"/>
  <c r="AG37" i="277" s="1"/>
  <c r="AG41" i="277" s="1"/>
  <c r="AG46" i="277" s="1"/>
  <c r="AG49" i="277" s="1"/>
  <c r="AI31" i="277"/>
  <c r="AI33" i="277" s="1"/>
  <c r="AI37" i="277" s="1"/>
  <c r="AI41" i="277" s="1"/>
  <c r="AI46" i="277" s="1"/>
  <c r="AI49" i="277" s="1"/>
  <c r="AJ31" i="277"/>
  <c r="AJ33" i="277" s="1"/>
  <c r="AJ37" i="277" s="1"/>
  <c r="AJ41" i="277" s="1"/>
  <c r="AJ46" i="277" s="1"/>
  <c r="AJ49" i="277" s="1"/>
  <c r="AL31" i="277"/>
  <c r="AL33" i="277" s="1"/>
  <c r="AL37" i="277" s="1"/>
  <c r="AL41" i="277" s="1"/>
  <c r="AL46" i="277" s="1"/>
  <c r="AL49" i="277" s="1"/>
  <c r="AM31" i="277"/>
  <c r="AM33" i="277" s="1"/>
  <c r="AM37" i="277" s="1"/>
  <c r="AM41" i="277" s="1"/>
  <c r="AM46" i="277" s="1"/>
  <c r="AM49" i="277" s="1"/>
  <c r="AN31" i="277"/>
  <c r="J41" i="269"/>
  <c r="L41" i="269"/>
  <c r="H62" i="281"/>
  <c r="J40" i="269"/>
  <c r="L40" i="269"/>
  <c r="EA33" i="265"/>
  <c r="AN30" i="277"/>
  <c r="AC52" i="277" l="1"/>
  <c r="CK44" i="280"/>
  <c r="CK46" i="280" s="1"/>
  <c r="CK54" i="280" s="1"/>
  <c r="CK49" i="280"/>
  <c r="CK51" i="280" s="1"/>
  <c r="CK55" i="280" s="1"/>
  <c r="AD74" i="277"/>
  <c r="AD75" i="277" s="1"/>
  <c r="AD81" i="277" s="1"/>
  <c r="CJ75" i="265"/>
  <c r="CJ81" i="265" s="1"/>
  <c r="AD63" i="277"/>
  <c r="AD65" i="277" s="1"/>
  <c r="AD67" i="277" s="1"/>
  <c r="AD80" i="277" s="1"/>
  <c r="CJ65" i="265"/>
  <c r="CJ67" i="265" s="1"/>
  <c r="CJ80" i="265" s="1"/>
  <c r="H31" i="277"/>
  <c r="X33" i="277"/>
  <c r="X37" i="277" s="1"/>
  <c r="X41" i="277" s="1"/>
  <c r="X46" i="277" s="1"/>
  <c r="X49" i="277" s="1"/>
  <c r="X52" i="277" s="1"/>
  <c r="AN33" i="277"/>
  <c r="H30" i="277"/>
  <c r="EA37" i="265"/>
  <c r="H33" i="265"/>
  <c r="H43" i="269" s="1"/>
  <c r="K43" i="269" s="1"/>
  <c r="CK56" i="280" l="1"/>
  <c r="CK57" i="280" s="1"/>
  <c r="CJ82" i="265"/>
  <c r="CJ83" i="265"/>
  <c r="AD83" i="277"/>
  <c r="AD82" i="277"/>
  <c r="CK38" i="280"/>
  <c r="CK39" i="280" s="1"/>
  <c r="CK27" i="280"/>
  <c r="CK28" i="280" s="1"/>
  <c r="J43" i="269"/>
  <c r="L43" i="269"/>
  <c r="EA42" i="265"/>
  <c r="H37" i="265"/>
  <c r="H47" i="269" s="1"/>
  <c r="AN37" i="277"/>
  <c r="H33" i="277"/>
  <c r="CK52" i="265" l="1"/>
  <c r="CK24" i="265"/>
  <c r="CL25" i="280"/>
  <c r="CK74" i="265"/>
  <c r="CK75" i="265" s="1"/>
  <c r="CK81" i="265" s="1"/>
  <c r="CL36" i="280"/>
  <c r="CK63" i="265"/>
  <c r="CK65" i="265" s="1"/>
  <c r="CK67" i="265" s="1"/>
  <c r="CK80" i="265" s="1"/>
  <c r="AN41" i="277"/>
  <c r="H37" i="277"/>
  <c r="EA47" i="265"/>
  <c r="H42" i="265"/>
  <c r="H52" i="269" s="1"/>
  <c r="K52" i="269" s="1"/>
  <c r="CK25" i="265" l="1"/>
  <c r="CK53" i="265"/>
  <c r="CK83" i="265"/>
  <c r="CK82" i="265"/>
  <c r="CL49" i="280"/>
  <c r="CL51" i="280" s="1"/>
  <c r="CL55" i="280" s="1"/>
  <c r="CL56" i="280" s="1"/>
  <c r="CL57" i="280" s="1"/>
  <c r="CL44" i="280"/>
  <c r="CL46" i="280" s="1"/>
  <c r="CL54" i="280" s="1"/>
  <c r="L52" i="269"/>
  <c r="J52" i="269"/>
  <c r="EA50" i="265"/>
  <c r="H47" i="265"/>
  <c r="H57" i="269" s="1"/>
  <c r="K57" i="269" s="1"/>
  <c r="AN46" i="277"/>
  <c r="H41" i="277"/>
  <c r="CL52" i="265" l="1"/>
  <c r="CL24" i="265"/>
  <c r="CL38" i="280"/>
  <c r="CL39" i="280" s="1"/>
  <c r="CL27" i="280"/>
  <c r="CL28" i="280" s="1"/>
  <c r="AN49" i="277"/>
  <c r="H46" i="277"/>
  <c r="EA37" i="280"/>
  <c r="H50" i="265"/>
  <c r="J57" i="269"/>
  <c r="L57" i="269"/>
  <c r="CL25" i="265" l="1"/>
  <c r="CL53" i="265"/>
  <c r="CM25" i="280"/>
  <c r="CL74" i="265"/>
  <c r="CL75" i="265" s="1"/>
  <c r="CL81" i="265" s="1"/>
  <c r="CL63" i="265"/>
  <c r="CL65" i="265" s="1"/>
  <c r="CL67" i="265" s="1"/>
  <c r="CL80" i="265" s="1"/>
  <c r="CM36" i="280"/>
  <c r="H60" i="269"/>
  <c r="H37" i="280"/>
  <c r="H49" i="277"/>
  <c r="CL82" i="265" l="1"/>
  <c r="CL83" i="265"/>
  <c r="CM49" i="280"/>
  <c r="CM51" i="280" s="1"/>
  <c r="CM55" i="280" s="1"/>
  <c r="CM56" i="280" s="1"/>
  <c r="CM57" i="280" s="1"/>
  <c r="CM44" i="280"/>
  <c r="CM46" i="280" s="1"/>
  <c r="CM54" i="280" s="1"/>
  <c r="CM52" i="265" l="1"/>
  <c r="CM24" i="265"/>
  <c r="CM38" i="280"/>
  <c r="CM39" i="280" s="1"/>
  <c r="CM27" i="280"/>
  <c r="CM28" i="280" s="1"/>
  <c r="CM25" i="265" l="1"/>
  <c r="CM53" i="265"/>
  <c r="CM74" i="265"/>
  <c r="CM75" i="265" s="1"/>
  <c r="CM81" i="265" s="1"/>
  <c r="CN25" i="280"/>
  <c r="CM63" i="265"/>
  <c r="CM65" i="265" s="1"/>
  <c r="CM67" i="265" s="1"/>
  <c r="CM80" i="265" s="1"/>
  <c r="CN36" i="280"/>
  <c r="CN49" i="280" l="1"/>
  <c r="CN51" i="280" s="1"/>
  <c r="CN55" i="280" s="1"/>
  <c r="CN56" i="280" s="1"/>
  <c r="CN57" i="280" s="1"/>
  <c r="CN44" i="280"/>
  <c r="CN46" i="280" s="1"/>
  <c r="CN54" i="280" s="1"/>
  <c r="CM82" i="265"/>
  <c r="CM83" i="265"/>
  <c r="CN52" i="265" l="1"/>
  <c r="CN24" i="265"/>
  <c r="CN38" i="280"/>
  <c r="CN39" i="280" s="1"/>
  <c r="CN27" i="280"/>
  <c r="CN28" i="280" s="1"/>
  <c r="CN25" i="265" l="1"/>
  <c r="AD24" i="277"/>
  <c r="AD25" i="277" s="1"/>
  <c r="CN53" i="265"/>
  <c r="AD51" i="277"/>
  <c r="AD52" i="277" s="1"/>
  <c r="CO36" i="280"/>
  <c r="CN63" i="265"/>
  <c r="CN74" i="265"/>
  <c r="CO25" i="280"/>
  <c r="AE74" i="277" l="1"/>
  <c r="AE75" i="277" s="1"/>
  <c r="AE81" i="277" s="1"/>
  <c r="CN75" i="265"/>
  <c r="CN81" i="265" s="1"/>
  <c r="CO49" i="280"/>
  <c r="CO51" i="280" s="1"/>
  <c r="CO55" i="280" s="1"/>
  <c r="CO56" i="280" s="1"/>
  <c r="CO57" i="280" s="1"/>
  <c r="CO44" i="280"/>
  <c r="CO46" i="280" s="1"/>
  <c r="CO54" i="280" s="1"/>
  <c r="AE63" i="277"/>
  <c r="AE65" i="277" s="1"/>
  <c r="AE67" i="277" s="1"/>
  <c r="AE80" i="277" s="1"/>
  <c r="CN65" i="265"/>
  <c r="CN67" i="265" s="1"/>
  <c r="CN80" i="265" s="1"/>
  <c r="CO52" i="265" l="1"/>
  <c r="CO24" i="265"/>
  <c r="AE83" i="277"/>
  <c r="AE82" i="277"/>
  <c r="CO38" i="280"/>
  <c r="CO39" i="280" s="1"/>
  <c r="CO27" i="280"/>
  <c r="CO28" i="280" s="1"/>
  <c r="CN83" i="265"/>
  <c r="CN82" i="265"/>
  <c r="CO25" i="265" l="1"/>
  <c r="CO53" i="265"/>
  <c r="CP25" i="280"/>
  <c r="CO74" i="265"/>
  <c r="CO75" i="265" s="1"/>
  <c r="CO81" i="265" s="1"/>
  <c r="CP36" i="280"/>
  <c r="CO63" i="265"/>
  <c r="CO65" i="265" s="1"/>
  <c r="CO67" i="265" s="1"/>
  <c r="CO80" i="265" s="1"/>
  <c r="CO82" i="265" l="1"/>
  <c r="CO83" i="265"/>
  <c r="CP49" i="280"/>
  <c r="CP51" i="280" s="1"/>
  <c r="CP55" i="280" s="1"/>
  <c r="CP56" i="280" s="1"/>
  <c r="CP57" i="280" s="1"/>
  <c r="CP44" i="280"/>
  <c r="CP46" i="280" s="1"/>
  <c r="CP54" i="280" s="1"/>
  <c r="CP52" i="265" l="1"/>
  <c r="CP24" i="265"/>
  <c r="CP38" i="280"/>
  <c r="CP39" i="280" s="1"/>
  <c r="CP27" i="280"/>
  <c r="CP28" i="280" s="1"/>
  <c r="CP25" i="265" l="1"/>
  <c r="CP53" i="265"/>
  <c r="CP74" i="265"/>
  <c r="CP75" i="265" s="1"/>
  <c r="CP81" i="265" s="1"/>
  <c r="CQ25" i="280"/>
  <c r="CQ36" i="280"/>
  <c r="CP63" i="265"/>
  <c r="CP65" i="265" s="1"/>
  <c r="CP67" i="265" s="1"/>
  <c r="CP80" i="265" s="1"/>
  <c r="CP83" i="265" l="1"/>
  <c r="CP82" i="265"/>
  <c r="CQ44" i="280"/>
  <c r="CQ46" i="280" s="1"/>
  <c r="CQ54" i="280" s="1"/>
  <c r="CQ49" i="280"/>
  <c r="CQ51" i="280" s="1"/>
  <c r="CQ55" i="280" s="1"/>
  <c r="CQ56" i="280" s="1"/>
  <c r="CQ57" i="280" s="1"/>
  <c r="CQ52" i="265" l="1"/>
  <c r="CQ24" i="265"/>
  <c r="CQ38" i="280"/>
  <c r="CQ39" i="280" s="1"/>
  <c r="CQ27" i="280"/>
  <c r="CQ28" i="280" s="1"/>
  <c r="CQ53" i="265" l="1"/>
  <c r="CQ25" i="265"/>
  <c r="CR25" i="280"/>
  <c r="CQ74" i="265"/>
  <c r="CQ75" i="265" s="1"/>
  <c r="CQ81" i="265" s="1"/>
  <c r="CQ63" i="265"/>
  <c r="CQ65" i="265" s="1"/>
  <c r="CQ67" i="265" s="1"/>
  <c r="CQ80" i="265" s="1"/>
  <c r="CR36" i="280"/>
  <c r="CR44" i="280" l="1"/>
  <c r="CR46" i="280" s="1"/>
  <c r="CR54" i="280" s="1"/>
  <c r="CR49" i="280"/>
  <c r="CR51" i="280" s="1"/>
  <c r="CR55" i="280" s="1"/>
  <c r="CQ82" i="265"/>
  <c r="CQ83" i="265"/>
  <c r="CR56" i="280" l="1"/>
  <c r="CR57" i="280" s="1"/>
  <c r="CR27" i="280"/>
  <c r="CR28" i="280" s="1"/>
  <c r="CR52" i="265" l="1"/>
  <c r="CR24" i="265"/>
  <c r="CR38" i="280"/>
  <c r="CR39" i="280" s="1"/>
  <c r="CR63" i="265" s="1"/>
  <c r="CR74" i="265"/>
  <c r="CS25" i="280"/>
  <c r="CS36" i="280"/>
  <c r="CR25" i="265" l="1"/>
  <c r="AE24" i="277"/>
  <c r="AE25" i="277" s="1"/>
  <c r="CR53" i="265"/>
  <c r="AE51" i="277"/>
  <c r="AE52" i="277" s="1"/>
  <c r="AF74" i="277"/>
  <c r="AF75" i="277" s="1"/>
  <c r="AF81" i="277" s="1"/>
  <c r="CR75" i="265"/>
  <c r="CR81" i="265" s="1"/>
  <c r="CS49" i="280"/>
  <c r="CS51" i="280" s="1"/>
  <c r="CS55" i="280" s="1"/>
  <c r="CS44" i="280"/>
  <c r="CS46" i="280" s="1"/>
  <c r="CS54" i="280" s="1"/>
  <c r="AF63" i="277"/>
  <c r="AF65" i="277" s="1"/>
  <c r="AF67" i="277" s="1"/>
  <c r="AF80" i="277" s="1"/>
  <c r="CR65" i="265"/>
  <c r="CR67" i="265" s="1"/>
  <c r="CR80" i="265" s="1"/>
  <c r="CS56" i="280" l="1"/>
  <c r="CS57" i="280" s="1"/>
  <c r="AF83" i="277"/>
  <c r="AF82" i="277"/>
  <c r="CS27" i="280"/>
  <c r="CS28" i="280" s="1"/>
  <c r="CR82" i="265"/>
  <c r="CR83" i="265"/>
  <c r="CS38" i="280" l="1"/>
  <c r="CS39" i="280" s="1"/>
  <c r="CS63" i="265" s="1"/>
  <c r="CS65" i="265" s="1"/>
  <c r="CS67" i="265" s="1"/>
  <c r="CS80" i="265" s="1"/>
  <c r="CS52" i="265"/>
  <c r="CS24" i="265"/>
  <c r="CS74" i="265"/>
  <c r="CS75" i="265" s="1"/>
  <c r="CS81" i="265" s="1"/>
  <c r="CT25" i="280"/>
  <c r="CT36" i="280" l="1"/>
  <c r="CS25" i="265"/>
  <c r="CS53" i="265"/>
  <c r="CT49" i="280"/>
  <c r="CT51" i="280" s="1"/>
  <c r="CT55" i="280" s="1"/>
  <c r="CT44" i="280"/>
  <c r="CT46" i="280" s="1"/>
  <c r="CT54" i="280" s="1"/>
  <c r="CS83" i="265"/>
  <c r="CS82" i="265"/>
  <c r="CT56" i="280" l="1"/>
  <c r="CT38" i="280" l="1"/>
  <c r="CT39" i="280" s="1"/>
  <c r="CU36" i="280" s="1"/>
  <c r="CT57" i="280"/>
  <c r="CT27" i="280"/>
  <c r="CT28" i="280" s="1"/>
  <c r="CT74" i="265" s="1"/>
  <c r="CT75" i="265" s="1"/>
  <c r="CT81" i="265" s="1"/>
  <c r="CT63" i="265"/>
  <c r="CT65" i="265" s="1"/>
  <c r="CT67" i="265" s="1"/>
  <c r="CT80" i="265" s="1"/>
  <c r="CU25" i="280"/>
  <c r="CT52" i="265" l="1"/>
  <c r="CT24" i="265"/>
  <c r="CU44" i="280"/>
  <c r="CU46" i="280" s="1"/>
  <c r="CU54" i="280" s="1"/>
  <c r="CT82" i="265"/>
  <c r="CT83" i="265"/>
  <c r="CU49" i="280"/>
  <c r="CU51" i="280" s="1"/>
  <c r="CU55" i="280" s="1"/>
  <c r="CU56" i="280" s="1"/>
  <c r="CU57" i="280" s="1"/>
  <c r="CU52" i="265" l="1"/>
  <c r="CU53" i="265" s="1"/>
  <c r="CU24" i="265"/>
  <c r="CU25" i="265" s="1"/>
  <c r="CT25" i="265"/>
  <c r="CT53" i="265"/>
  <c r="CU38" i="280"/>
  <c r="CU39" i="280" s="1"/>
  <c r="CU27" i="280"/>
  <c r="CU28" i="280" s="1"/>
  <c r="CU74" i="265" l="1"/>
  <c r="CU75" i="265" s="1"/>
  <c r="CU81" i="265" s="1"/>
  <c r="CV25" i="280"/>
  <c r="CU63" i="265"/>
  <c r="CU65" i="265" s="1"/>
  <c r="CU67" i="265" s="1"/>
  <c r="CU80" i="265" s="1"/>
  <c r="CV36" i="280"/>
  <c r="CV49" i="280" l="1"/>
  <c r="CV51" i="280" s="1"/>
  <c r="CV55" i="280" s="1"/>
  <c r="CV44" i="280"/>
  <c r="CV46" i="280" s="1"/>
  <c r="CV54" i="280" s="1"/>
  <c r="CU83" i="265"/>
  <c r="CU82" i="265"/>
  <c r="CV56" i="280" l="1"/>
  <c r="CV57" i="280" s="1"/>
  <c r="CV27" i="280"/>
  <c r="CV28" i="280" s="1"/>
  <c r="CV52" i="265" l="1"/>
  <c r="CV24" i="265"/>
  <c r="CV38" i="280"/>
  <c r="CV39" i="280" s="1"/>
  <c r="CV63" i="265" s="1"/>
  <c r="CW25" i="280"/>
  <c r="CV74" i="265"/>
  <c r="CW36" i="280"/>
  <c r="CV25" i="265" l="1"/>
  <c r="AF24" i="277"/>
  <c r="AF25" i="277" s="1"/>
  <c r="CV53" i="265"/>
  <c r="AF51" i="277"/>
  <c r="AF52" i="277" s="1"/>
  <c r="CV65" i="265"/>
  <c r="CV67" i="265" s="1"/>
  <c r="CV80" i="265" s="1"/>
  <c r="AG63" i="277"/>
  <c r="AG65" i="277" s="1"/>
  <c r="AG67" i="277" s="1"/>
  <c r="AG80" i="277" s="1"/>
  <c r="CW44" i="280"/>
  <c r="CW46" i="280" s="1"/>
  <c r="CW54" i="280" s="1"/>
  <c r="CW49" i="280"/>
  <c r="CW51" i="280" s="1"/>
  <c r="CW55" i="280" s="1"/>
  <c r="CW56" i="280" s="1"/>
  <c r="CW57" i="280" s="1"/>
  <c r="AG74" i="277"/>
  <c r="AG75" i="277" s="1"/>
  <c r="AG81" i="277" s="1"/>
  <c r="CV75" i="265"/>
  <c r="CV81" i="265" s="1"/>
  <c r="CW52" i="265" l="1"/>
  <c r="CW24" i="265"/>
  <c r="AG82" i="277"/>
  <c r="AG83" i="277"/>
  <c r="CW38" i="280"/>
  <c r="CW39" i="280" s="1"/>
  <c r="CW27" i="280"/>
  <c r="CW28" i="280" s="1"/>
  <c r="CV82" i="265"/>
  <c r="CV83" i="265"/>
  <c r="CW25" i="265" l="1"/>
  <c r="CW53" i="265"/>
  <c r="CW63" i="265"/>
  <c r="CW65" i="265" s="1"/>
  <c r="CW67" i="265" s="1"/>
  <c r="CW80" i="265" s="1"/>
  <c r="CX36" i="280"/>
  <c r="CW74" i="265"/>
  <c r="CW75" i="265" s="1"/>
  <c r="CW81" i="265" s="1"/>
  <c r="CX25" i="280"/>
  <c r="CW82" i="265" l="1"/>
  <c r="CW83" i="265"/>
  <c r="CX44" i="280"/>
  <c r="CX46" i="280" s="1"/>
  <c r="CX54" i="280" s="1"/>
  <c r="CX49" i="280"/>
  <c r="CX51" i="280" s="1"/>
  <c r="CX55" i="280" s="1"/>
  <c r="CX56" i="280" l="1"/>
  <c r="CX38" i="280" l="1"/>
  <c r="CX39" i="280" s="1"/>
  <c r="CX57" i="280"/>
  <c r="CX27" i="280"/>
  <c r="CX28" i="280" s="1"/>
  <c r="CX74" i="265" s="1"/>
  <c r="CX75" i="265" s="1"/>
  <c r="CX81" i="265" s="1"/>
  <c r="CY36" i="280"/>
  <c r="CX63" i="265"/>
  <c r="CX65" i="265" s="1"/>
  <c r="CX67" i="265" s="1"/>
  <c r="CX80" i="265" s="1"/>
  <c r="CY25" i="280" l="1"/>
  <c r="CY44" i="280" s="1"/>
  <c r="CY46" i="280" s="1"/>
  <c r="CY54" i="280" s="1"/>
  <c r="CX52" i="265"/>
  <c r="CX24" i="265"/>
  <c r="CX83" i="265"/>
  <c r="CX82" i="265"/>
  <c r="CY49" i="280"/>
  <c r="CY51" i="280" s="1"/>
  <c r="CY55" i="280" s="1"/>
  <c r="CX25" i="265" l="1"/>
  <c r="CX53" i="265"/>
  <c r="CY56" i="280"/>
  <c r="CY27" i="280"/>
  <c r="CY28" i="280" s="1"/>
  <c r="CY38" i="280" l="1"/>
  <c r="CY39" i="280" s="1"/>
  <c r="CY63" i="265" s="1"/>
  <c r="CY65" i="265" s="1"/>
  <c r="CY67" i="265" s="1"/>
  <c r="CY80" i="265" s="1"/>
  <c r="CY57" i="280"/>
  <c r="CZ25" i="280"/>
  <c r="CY74" i="265"/>
  <c r="CY75" i="265" s="1"/>
  <c r="CY81" i="265" s="1"/>
  <c r="CZ36" i="280"/>
  <c r="CY52" i="265" l="1"/>
  <c r="CY24" i="265"/>
  <c r="CY82" i="265"/>
  <c r="CY83" i="265"/>
  <c r="CZ49" i="280"/>
  <c r="CZ51" i="280" s="1"/>
  <c r="CZ55" i="280" s="1"/>
  <c r="CZ56" i="280" s="1"/>
  <c r="CZ57" i="280" s="1"/>
  <c r="CZ44" i="280"/>
  <c r="CZ46" i="280" s="1"/>
  <c r="CZ54" i="280" s="1"/>
  <c r="CZ52" i="265" l="1"/>
  <c r="CZ53" i="265" s="1"/>
  <c r="CZ24" i="265"/>
  <c r="CZ25" i="265" s="1"/>
  <c r="CY53" i="265"/>
  <c r="AG51" i="277"/>
  <c r="AG52" i="277" s="1"/>
  <c r="CY25" i="265"/>
  <c r="AG24" i="277"/>
  <c r="AG25" i="277" s="1"/>
  <c r="CZ38" i="280"/>
  <c r="CZ39" i="280" s="1"/>
  <c r="CZ27" i="280"/>
  <c r="CZ28" i="280" s="1"/>
  <c r="CZ74" i="265" l="1"/>
  <c r="DA25" i="280"/>
  <c r="DA36" i="280"/>
  <c r="CZ63" i="265"/>
  <c r="DA49" i="280" l="1"/>
  <c r="DA51" i="280" s="1"/>
  <c r="DA55" i="280" s="1"/>
  <c r="CZ65" i="265"/>
  <c r="CZ67" i="265" s="1"/>
  <c r="CZ80" i="265" s="1"/>
  <c r="AH63" i="277"/>
  <c r="AH65" i="277" s="1"/>
  <c r="AH67" i="277" s="1"/>
  <c r="AH80" i="277" s="1"/>
  <c r="DA44" i="280"/>
  <c r="DA46" i="280" s="1"/>
  <c r="DA54" i="280" s="1"/>
  <c r="AH74" i="277"/>
  <c r="AH75" i="277" s="1"/>
  <c r="AH81" i="277" s="1"/>
  <c r="CZ75" i="265"/>
  <c r="CZ81" i="265" s="1"/>
  <c r="AH83" i="277" l="1"/>
  <c r="AH82" i="277"/>
  <c r="CZ83" i="265"/>
  <c r="CZ82" i="265"/>
  <c r="DA56" i="280"/>
  <c r="DA57" i="280" s="1"/>
  <c r="DA52" i="265" l="1"/>
  <c r="DA24" i="265"/>
  <c r="DA38" i="280"/>
  <c r="DA39" i="280" s="1"/>
  <c r="DA27" i="280"/>
  <c r="DA28" i="280" s="1"/>
  <c r="DA25" i="265" l="1"/>
  <c r="DA53" i="265"/>
  <c r="DA63" i="265"/>
  <c r="DA65" i="265" s="1"/>
  <c r="DA67" i="265" s="1"/>
  <c r="DA80" i="265" s="1"/>
  <c r="DB36" i="280"/>
  <c r="DB25" i="280"/>
  <c r="DA74" i="265"/>
  <c r="DA75" i="265" s="1"/>
  <c r="DA81" i="265" s="1"/>
  <c r="DB44" i="280" l="1"/>
  <c r="DB46" i="280" s="1"/>
  <c r="DB54" i="280" s="1"/>
  <c r="DB49" i="280"/>
  <c r="DB51" i="280" s="1"/>
  <c r="DB55" i="280" s="1"/>
  <c r="DA82" i="265"/>
  <c r="DA83" i="265"/>
  <c r="DB56" i="280" l="1"/>
  <c r="DB57" i="280" s="1"/>
  <c r="DB27" i="280"/>
  <c r="DB28" i="280" s="1"/>
  <c r="DB52" i="265" l="1"/>
  <c r="DB24" i="265"/>
  <c r="DB38" i="280"/>
  <c r="DB39" i="280" s="1"/>
  <c r="DB63" i="265" s="1"/>
  <c r="DB65" i="265" s="1"/>
  <c r="DB67" i="265" s="1"/>
  <c r="DB80" i="265" s="1"/>
  <c r="DB74" i="265"/>
  <c r="DB75" i="265" s="1"/>
  <c r="DB81" i="265" s="1"/>
  <c r="DC25" i="280"/>
  <c r="DC36" i="280"/>
  <c r="DB25" i="265" l="1"/>
  <c r="DB53" i="265"/>
  <c r="DB83" i="265"/>
  <c r="DB82" i="265"/>
  <c r="DC49" i="280"/>
  <c r="DC51" i="280" s="1"/>
  <c r="DC55" i="280" s="1"/>
  <c r="DC44" i="280"/>
  <c r="DC46" i="280" s="1"/>
  <c r="DC54" i="280" s="1"/>
  <c r="DC56" i="280" l="1"/>
  <c r="DC27" i="280" s="1"/>
  <c r="DC28" i="280" s="1"/>
  <c r="DC38" i="280" l="1"/>
  <c r="DC39" i="280" s="1"/>
  <c r="DD36" i="280" s="1"/>
  <c r="DC57" i="280"/>
  <c r="DC63" i="265"/>
  <c r="DC65" i="265" s="1"/>
  <c r="DC67" i="265" s="1"/>
  <c r="DC80" i="265" s="1"/>
  <c r="DD25" i="280"/>
  <c r="DC74" i="265"/>
  <c r="DC75" i="265" s="1"/>
  <c r="DC81" i="265" s="1"/>
  <c r="DC52" i="265" l="1"/>
  <c r="DC24" i="265"/>
  <c r="DD44" i="280"/>
  <c r="DD46" i="280" s="1"/>
  <c r="DD54" i="280" s="1"/>
  <c r="DD49" i="280"/>
  <c r="DD51" i="280" s="1"/>
  <c r="DD55" i="280" s="1"/>
  <c r="DC83" i="265"/>
  <c r="DC82" i="265"/>
  <c r="DD56" i="280" l="1"/>
  <c r="DD57" i="280" s="1"/>
  <c r="DC25" i="265"/>
  <c r="DC53" i="265"/>
  <c r="DD27" i="280"/>
  <c r="DD28" i="280" s="1"/>
  <c r="DD38" i="280" l="1"/>
  <c r="DD39" i="280" s="1"/>
  <c r="DE36" i="280" s="1"/>
  <c r="DD52" i="265"/>
  <c r="DD24" i="265"/>
  <c r="DD74" i="265"/>
  <c r="DE25" i="280"/>
  <c r="DD63" i="265" l="1"/>
  <c r="DD25" i="265"/>
  <c r="AH24" i="277"/>
  <c r="AH25" i="277" s="1"/>
  <c r="DD53" i="265"/>
  <c r="AH51" i="277"/>
  <c r="AH52" i="277" s="1"/>
  <c r="AI74" i="277"/>
  <c r="AI75" i="277" s="1"/>
  <c r="AI81" i="277" s="1"/>
  <c r="DD75" i="265"/>
  <c r="DD81" i="265" s="1"/>
  <c r="DD65" i="265"/>
  <c r="DD67" i="265" s="1"/>
  <c r="DD80" i="265" s="1"/>
  <c r="AI63" i="277"/>
  <c r="AI65" i="277" s="1"/>
  <c r="AI67" i="277" s="1"/>
  <c r="AI80" i="277" s="1"/>
  <c r="DE44" i="280"/>
  <c r="DE46" i="280" s="1"/>
  <c r="DE54" i="280" s="1"/>
  <c r="DE49" i="280"/>
  <c r="DE51" i="280" s="1"/>
  <c r="DE55" i="280" s="1"/>
  <c r="DE56" i="280" l="1"/>
  <c r="AI83" i="277"/>
  <c r="AI82" i="277"/>
  <c r="DE27" i="280"/>
  <c r="DE28" i="280" s="1"/>
  <c r="DD82" i="265"/>
  <c r="DD83" i="265"/>
  <c r="DE38" i="280" l="1"/>
  <c r="DE39" i="280" s="1"/>
  <c r="DF36" i="280" s="1"/>
  <c r="DE57" i="280"/>
  <c r="DF25" i="280"/>
  <c r="DE74" i="265"/>
  <c r="DE75" i="265" s="1"/>
  <c r="DE81" i="265" s="1"/>
  <c r="DE63" i="265" l="1"/>
  <c r="DE65" i="265" s="1"/>
  <c r="DE67" i="265" s="1"/>
  <c r="DE80" i="265" s="1"/>
  <c r="DE82" i="265" s="1"/>
  <c r="DE52" i="265"/>
  <c r="DE24" i="265"/>
  <c r="DE83" i="265"/>
  <c r="DF49" i="280"/>
  <c r="DF51" i="280" s="1"/>
  <c r="DF55" i="280" s="1"/>
  <c r="DF44" i="280"/>
  <c r="DF46" i="280" s="1"/>
  <c r="DF54" i="280" s="1"/>
  <c r="DE25" i="265" l="1"/>
  <c r="DF56" i="280"/>
  <c r="DF57" i="280" s="1"/>
  <c r="DE53" i="265"/>
  <c r="DF38" i="280"/>
  <c r="DF39" i="280" s="1"/>
  <c r="DF27" i="280"/>
  <c r="DF28" i="280" s="1"/>
  <c r="DF52" i="265" l="1"/>
  <c r="DF24" i="265"/>
  <c r="DG36" i="280"/>
  <c r="DF63" i="265"/>
  <c r="DF65" i="265" s="1"/>
  <c r="DF67" i="265" s="1"/>
  <c r="DF80" i="265" s="1"/>
  <c r="DG25" i="280"/>
  <c r="DF74" i="265"/>
  <c r="DF75" i="265" s="1"/>
  <c r="DF81" i="265" s="1"/>
  <c r="DF25" i="265" l="1"/>
  <c r="DF53" i="265"/>
  <c r="DF82" i="265"/>
  <c r="DF83" i="265"/>
  <c r="DG44" i="280"/>
  <c r="DG46" i="280" s="1"/>
  <c r="DG54" i="280" s="1"/>
  <c r="DG49" i="280"/>
  <c r="DG51" i="280" s="1"/>
  <c r="DG55" i="280" s="1"/>
  <c r="DG56" i="280" l="1"/>
  <c r="DG38" i="280" l="1"/>
  <c r="DG39" i="280" s="1"/>
  <c r="DG57" i="280"/>
  <c r="DG27" i="280"/>
  <c r="DG28" i="280" s="1"/>
  <c r="DH36" i="280"/>
  <c r="DG63" i="265"/>
  <c r="DG65" i="265" s="1"/>
  <c r="DG67" i="265" s="1"/>
  <c r="DG80" i="265" s="1"/>
  <c r="DG74" i="265"/>
  <c r="DG75" i="265" s="1"/>
  <c r="DG81" i="265" s="1"/>
  <c r="DH25" i="280"/>
  <c r="DG52" i="265" l="1"/>
  <c r="DG24" i="265"/>
  <c r="DH44" i="280"/>
  <c r="DH46" i="280" s="1"/>
  <c r="DH54" i="280" s="1"/>
  <c r="DG83" i="265"/>
  <c r="DG82" i="265"/>
  <c r="DH49" i="280"/>
  <c r="DH51" i="280" s="1"/>
  <c r="DH55" i="280" s="1"/>
  <c r="DG25" i="265" l="1"/>
  <c r="DG53" i="265"/>
  <c r="DH56" i="280"/>
  <c r="DH27" i="280"/>
  <c r="DH28" i="280" s="1"/>
  <c r="DH38" i="280" l="1"/>
  <c r="DH39" i="280" s="1"/>
  <c r="DH63" i="265" s="1"/>
  <c r="DH57" i="280"/>
  <c r="DI25" i="280"/>
  <c r="DH74" i="265"/>
  <c r="DI36" i="280" l="1"/>
  <c r="DI49" i="280" s="1"/>
  <c r="DI51" i="280" s="1"/>
  <c r="DI55" i="280" s="1"/>
  <c r="DH52" i="265"/>
  <c r="DH24" i="265"/>
  <c r="DH65" i="265"/>
  <c r="DH67" i="265" s="1"/>
  <c r="DH80" i="265" s="1"/>
  <c r="AJ63" i="277"/>
  <c r="AJ65" i="277" s="1"/>
  <c r="AJ67" i="277" s="1"/>
  <c r="AJ80" i="277" s="1"/>
  <c r="AJ74" i="277"/>
  <c r="AJ75" i="277" s="1"/>
  <c r="AJ81" i="277" s="1"/>
  <c r="DH75" i="265"/>
  <c r="DH81" i="265" s="1"/>
  <c r="DI44" i="280"/>
  <c r="DI46" i="280" s="1"/>
  <c r="DI54" i="280" s="1"/>
  <c r="DH53" i="265" l="1"/>
  <c r="AI51" i="277"/>
  <c r="AI52" i="277" s="1"/>
  <c r="DH25" i="265"/>
  <c r="AI24" i="277"/>
  <c r="AI25" i="277" s="1"/>
  <c r="AJ83" i="277"/>
  <c r="AJ82" i="277"/>
  <c r="DH83" i="265"/>
  <c r="DH82" i="265"/>
  <c r="DI56" i="280"/>
  <c r="DI57" i="280" s="1"/>
  <c r="DI52" i="265" l="1"/>
  <c r="DI24" i="265"/>
  <c r="DI38" i="280"/>
  <c r="DI39" i="280" s="1"/>
  <c r="DI27" i="280"/>
  <c r="DI28" i="280" s="1"/>
  <c r="DI25" i="265" l="1"/>
  <c r="DI53" i="265"/>
  <c r="DI63" i="265"/>
  <c r="DI65" i="265" s="1"/>
  <c r="DI67" i="265" s="1"/>
  <c r="DI80" i="265" s="1"/>
  <c r="DJ36" i="280"/>
  <c r="DJ25" i="280"/>
  <c r="DI74" i="265"/>
  <c r="DI75" i="265" s="1"/>
  <c r="DI81" i="265" s="1"/>
  <c r="DJ44" i="280" l="1"/>
  <c r="DJ46" i="280" s="1"/>
  <c r="DJ54" i="280" s="1"/>
  <c r="DJ49" i="280"/>
  <c r="DJ51" i="280" s="1"/>
  <c r="DJ55" i="280" s="1"/>
  <c r="DI83" i="265"/>
  <c r="DI82" i="265"/>
  <c r="DJ56" i="280" l="1"/>
  <c r="DJ57" i="280" s="1"/>
  <c r="DJ27" i="280"/>
  <c r="DJ28" i="280" s="1"/>
  <c r="DJ52" i="265" l="1"/>
  <c r="DJ24" i="265"/>
  <c r="DJ38" i="280"/>
  <c r="DJ39" i="280" s="1"/>
  <c r="DJ63" i="265" s="1"/>
  <c r="DJ65" i="265" s="1"/>
  <c r="DJ67" i="265" s="1"/>
  <c r="DJ80" i="265" s="1"/>
  <c r="DJ74" i="265"/>
  <c r="DJ75" i="265" s="1"/>
  <c r="DJ81" i="265" s="1"/>
  <c r="DK25" i="280"/>
  <c r="DK36" i="280" l="1"/>
  <c r="DJ25" i="265"/>
  <c r="DJ53" i="265"/>
  <c r="DK44" i="280"/>
  <c r="DK46" i="280" s="1"/>
  <c r="DK54" i="280" s="1"/>
  <c r="DJ82" i="265"/>
  <c r="DJ83" i="265"/>
  <c r="DK49" i="280"/>
  <c r="DK51" i="280" s="1"/>
  <c r="DK55" i="280" s="1"/>
  <c r="DK56" i="280" l="1"/>
  <c r="DK27" i="280" l="1"/>
  <c r="DK28" i="280" s="1"/>
  <c r="DK57" i="280"/>
  <c r="DK38" i="280"/>
  <c r="DK39" i="280" s="1"/>
  <c r="DL36" i="280" s="1"/>
  <c r="DK74" i="265"/>
  <c r="DK75" i="265" s="1"/>
  <c r="DK81" i="265" s="1"/>
  <c r="DL25" i="280"/>
  <c r="DK63" i="265"/>
  <c r="DK65" i="265" s="1"/>
  <c r="DK67" i="265" s="1"/>
  <c r="DK80" i="265" s="1"/>
  <c r="DK52" i="265" l="1"/>
  <c r="DK24" i="265"/>
  <c r="DL49" i="280"/>
  <c r="DL51" i="280" s="1"/>
  <c r="DL55" i="280" s="1"/>
  <c r="DK83" i="265"/>
  <c r="DK82" i="265"/>
  <c r="DL44" i="280"/>
  <c r="DL46" i="280" s="1"/>
  <c r="DL54" i="280" s="1"/>
  <c r="DK25" i="265" l="1"/>
  <c r="DK53" i="265"/>
  <c r="DL56" i="280"/>
  <c r="DL57" i="280" s="1"/>
  <c r="DL52" i="265" l="1"/>
  <c r="DL24" i="265"/>
  <c r="DL38" i="280"/>
  <c r="DL39" i="280" s="1"/>
  <c r="DL27" i="280"/>
  <c r="DL28" i="280" s="1"/>
  <c r="DL53" i="265" l="1"/>
  <c r="AJ51" i="277"/>
  <c r="AJ52" i="277" s="1"/>
  <c r="DL25" i="265"/>
  <c r="AJ24" i="277"/>
  <c r="AJ25" i="277" s="1"/>
  <c r="DL63" i="265"/>
  <c r="DM36" i="280"/>
  <c r="DL74" i="265"/>
  <c r="DM25" i="280"/>
  <c r="AK74" i="277" l="1"/>
  <c r="AK75" i="277" s="1"/>
  <c r="AK81" i="277" s="1"/>
  <c r="DL75" i="265"/>
  <c r="DL81" i="265" s="1"/>
  <c r="DL65" i="265"/>
  <c r="DL67" i="265" s="1"/>
  <c r="DL80" i="265" s="1"/>
  <c r="AK63" i="277"/>
  <c r="AK65" i="277" s="1"/>
  <c r="AK67" i="277" s="1"/>
  <c r="AK80" i="277" s="1"/>
  <c r="DM44" i="280"/>
  <c r="DM46" i="280" s="1"/>
  <c r="DM54" i="280" s="1"/>
  <c r="DM49" i="280"/>
  <c r="DM51" i="280" s="1"/>
  <c r="DM55" i="280" s="1"/>
  <c r="DM56" i="280" l="1"/>
  <c r="DM57" i="280" s="1"/>
  <c r="DM38" i="280"/>
  <c r="DM39" i="280" s="1"/>
  <c r="DM27" i="280"/>
  <c r="DM28" i="280" s="1"/>
  <c r="DL83" i="265"/>
  <c r="DL82" i="265"/>
  <c r="AK83" i="277"/>
  <c r="AK82" i="277"/>
  <c r="DM52" i="265" l="1"/>
  <c r="DM24" i="265"/>
  <c r="DM74" i="265"/>
  <c r="DM75" i="265" s="1"/>
  <c r="DM81" i="265" s="1"/>
  <c r="DN25" i="280"/>
  <c r="DN36" i="280"/>
  <c r="DM63" i="265"/>
  <c r="DM65" i="265" s="1"/>
  <c r="DM67" i="265" s="1"/>
  <c r="DM80" i="265" s="1"/>
  <c r="DM25" i="265" l="1"/>
  <c r="DM53" i="265"/>
  <c r="DN49" i="280"/>
  <c r="DN51" i="280" s="1"/>
  <c r="DN55" i="280" s="1"/>
  <c r="DM83" i="265"/>
  <c r="DM82" i="265"/>
  <c r="DN44" i="280"/>
  <c r="DN46" i="280" s="1"/>
  <c r="DN54" i="280" s="1"/>
  <c r="DN56" i="280" l="1"/>
  <c r="DN57" i="280" s="1"/>
  <c r="DN52" i="265" l="1"/>
  <c r="DN24" i="265"/>
  <c r="DN38" i="280"/>
  <c r="DN39" i="280" s="1"/>
  <c r="DN27" i="280"/>
  <c r="DN28" i="280" s="1"/>
  <c r="DN25" i="265" l="1"/>
  <c r="DN53" i="265"/>
  <c r="DN63" i="265"/>
  <c r="DN65" i="265" s="1"/>
  <c r="DN67" i="265" s="1"/>
  <c r="DN80" i="265" s="1"/>
  <c r="DO36" i="280"/>
  <c r="DN74" i="265"/>
  <c r="DN75" i="265" s="1"/>
  <c r="DN81" i="265" s="1"/>
  <c r="DO25" i="280"/>
  <c r="DN82" i="265" l="1"/>
  <c r="DN83" i="265"/>
  <c r="DO44" i="280"/>
  <c r="DO46" i="280" s="1"/>
  <c r="DO54" i="280" s="1"/>
  <c r="DO49" i="280"/>
  <c r="DO51" i="280" s="1"/>
  <c r="DO55" i="280" s="1"/>
  <c r="DO56" i="280" l="1"/>
  <c r="DO57" i="280" s="1"/>
  <c r="DO27" i="280"/>
  <c r="DO28" i="280" s="1"/>
  <c r="DO52" i="265" l="1"/>
  <c r="DO24" i="265"/>
  <c r="DO38" i="280"/>
  <c r="DO39" i="280" s="1"/>
  <c r="DP36" i="280" s="1"/>
  <c r="DO74" i="265"/>
  <c r="DO75" i="265" s="1"/>
  <c r="DO81" i="265" s="1"/>
  <c r="DP25" i="280"/>
  <c r="DO63" i="265"/>
  <c r="DO65" i="265" s="1"/>
  <c r="DO67" i="265" s="1"/>
  <c r="DO80" i="265" s="1"/>
  <c r="DO25" i="265" l="1"/>
  <c r="DO53" i="265"/>
  <c r="DP49" i="280"/>
  <c r="DP51" i="280" s="1"/>
  <c r="DP55" i="280" s="1"/>
  <c r="DO83" i="265"/>
  <c r="DO82" i="265"/>
  <c r="DP44" i="280"/>
  <c r="DP46" i="280" s="1"/>
  <c r="DP54" i="280" s="1"/>
  <c r="DP56" i="280" l="1"/>
  <c r="DP57" i="280" s="1"/>
  <c r="DP52" i="265" l="1"/>
  <c r="DP24" i="265"/>
  <c r="DP38" i="280"/>
  <c r="DP39" i="280" s="1"/>
  <c r="DP27" i="280"/>
  <c r="DP28" i="280" s="1"/>
  <c r="DP25" i="265" l="1"/>
  <c r="AK24" i="277"/>
  <c r="AK25" i="277" s="1"/>
  <c r="DP53" i="265"/>
  <c r="AK51" i="277"/>
  <c r="AK52" i="277" s="1"/>
  <c r="DQ36" i="280"/>
  <c r="DP63" i="265"/>
  <c r="DP74" i="265"/>
  <c r="DQ25" i="280"/>
  <c r="DQ49" i="280" l="1"/>
  <c r="DQ51" i="280" s="1"/>
  <c r="DQ55" i="280" s="1"/>
  <c r="DQ56" i="280" s="1"/>
  <c r="DQ57" i="280" s="1"/>
  <c r="DQ44" i="280"/>
  <c r="DQ46" i="280" s="1"/>
  <c r="DQ54" i="280" s="1"/>
  <c r="DP65" i="265"/>
  <c r="DP67" i="265" s="1"/>
  <c r="DP80" i="265" s="1"/>
  <c r="AL63" i="277"/>
  <c r="AL65" i="277" s="1"/>
  <c r="AL67" i="277" s="1"/>
  <c r="AL80" i="277" s="1"/>
  <c r="AL74" i="277"/>
  <c r="AL75" i="277" s="1"/>
  <c r="AL81" i="277" s="1"/>
  <c r="DP75" i="265"/>
  <c r="DP81" i="265" s="1"/>
  <c r="DQ52" i="265" l="1"/>
  <c r="DQ24" i="265"/>
  <c r="AL82" i="277"/>
  <c r="AL83" i="277"/>
  <c r="DP83" i="265"/>
  <c r="DP82" i="265"/>
  <c r="DQ38" i="280"/>
  <c r="DQ39" i="280" s="1"/>
  <c r="DQ27" i="280"/>
  <c r="DQ28" i="280" s="1"/>
  <c r="DQ25" i="265" l="1"/>
  <c r="DQ53" i="265"/>
  <c r="DR36" i="280"/>
  <c r="DQ63" i="265"/>
  <c r="DQ65" i="265" s="1"/>
  <c r="DQ67" i="265" s="1"/>
  <c r="DQ80" i="265" s="1"/>
  <c r="DR25" i="280"/>
  <c r="DQ74" i="265"/>
  <c r="DQ75" i="265" s="1"/>
  <c r="DQ81" i="265" s="1"/>
  <c r="DQ82" i="265" l="1"/>
  <c r="DQ83" i="265"/>
  <c r="DR44" i="280"/>
  <c r="DR46" i="280" s="1"/>
  <c r="DR54" i="280" s="1"/>
  <c r="DR49" i="280"/>
  <c r="DR51" i="280" s="1"/>
  <c r="DR55" i="280" s="1"/>
  <c r="DR56" i="280" l="1"/>
  <c r="DR38" i="280" l="1"/>
  <c r="DR39" i="280" s="1"/>
  <c r="DR63" i="265" s="1"/>
  <c r="DR65" i="265" s="1"/>
  <c r="DR67" i="265" s="1"/>
  <c r="DR80" i="265" s="1"/>
  <c r="DR57" i="280"/>
  <c r="DR27" i="280"/>
  <c r="DR28" i="280" s="1"/>
  <c r="DR74" i="265" s="1"/>
  <c r="DR75" i="265" s="1"/>
  <c r="DR81" i="265" s="1"/>
  <c r="DS25" i="280"/>
  <c r="DS36" i="280" l="1"/>
  <c r="DR52" i="265"/>
  <c r="DR24" i="265"/>
  <c r="DR82" i="265"/>
  <c r="DR83" i="265"/>
  <c r="DS44" i="280"/>
  <c r="DS46" i="280" s="1"/>
  <c r="DS54" i="280" s="1"/>
  <c r="DS49" i="280"/>
  <c r="DS51" i="280" s="1"/>
  <c r="DS55" i="280" s="1"/>
  <c r="DR53" i="265" l="1"/>
  <c r="DR25" i="265"/>
  <c r="DS56" i="280"/>
  <c r="DS38" i="280" l="1"/>
  <c r="DS39" i="280" s="1"/>
  <c r="DS63" i="265" s="1"/>
  <c r="DS65" i="265" s="1"/>
  <c r="DS67" i="265" s="1"/>
  <c r="DS80" i="265" s="1"/>
  <c r="DS57" i="280"/>
  <c r="DS27" i="280"/>
  <c r="DS28" i="280" s="1"/>
  <c r="DT25" i="280" s="1"/>
  <c r="DT36" i="280"/>
  <c r="DS74" i="265" l="1"/>
  <c r="DS75" i="265" s="1"/>
  <c r="DS81" i="265" s="1"/>
  <c r="DS82" i="265" s="1"/>
  <c r="DS52" i="265"/>
  <c r="DS24" i="265"/>
  <c r="DT44" i="280"/>
  <c r="DT46" i="280" s="1"/>
  <c r="DT54" i="280" s="1"/>
  <c r="DT49" i="280"/>
  <c r="DT51" i="280" s="1"/>
  <c r="DT55" i="280" s="1"/>
  <c r="DS83" i="265"/>
  <c r="DS53" i="265" l="1"/>
  <c r="DS25" i="265"/>
  <c r="DT56" i="280"/>
  <c r="DT38" i="280" l="1"/>
  <c r="DT39" i="280" s="1"/>
  <c r="DU36" i="280" s="1"/>
  <c r="DT57" i="280"/>
  <c r="DT27" i="280"/>
  <c r="DT28" i="280" s="1"/>
  <c r="DT74" i="265" s="1"/>
  <c r="DT63" i="265" l="1"/>
  <c r="DT52" i="265"/>
  <c r="DT24" i="265"/>
  <c r="DU25" i="280"/>
  <c r="AM74" i="277"/>
  <c r="AM75" i="277" s="1"/>
  <c r="AM81" i="277" s="1"/>
  <c r="DT75" i="265"/>
  <c r="DT81" i="265" s="1"/>
  <c r="DU49" i="280"/>
  <c r="DU51" i="280" s="1"/>
  <c r="DU55" i="280" s="1"/>
  <c r="DU44" i="280"/>
  <c r="DU46" i="280" s="1"/>
  <c r="DU54" i="280" s="1"/>
  <c r="DT65" i="265"/>
  <c r="DT67" i="265" s="1"/>
  <c r="DT80" i="265" s="1"/>
  <c r="AM63" i="277"/>
  <c r="AM65" i="277" s="1"/>
  <c r="AM67" i="277" s="1"/>
  <c r="AM80" i="277" s="1"/>
  <c r="DT53" i="265" l="1"/>
  <c r="AL51" i="277"/>
  <c r="AL52" i="277" s="1"/>
  <c r="DT25" i="265"/>
  <c r="AL24" i="277"/>
  <c r="AL25" i="277" s="1"/>
  <c r="DU56" i="280"/>
  <c r="DT83" i="265"/>
  <c r="DT82" i="265"/>
  <c r="AM82" i="277"/>
  <c r="AM83" i="277"/>
  <c r="DU27" i="280"/>
  <c r="DU28" i="280" s="1"/>
  <c r="DU38" i="280" l="1"/>
  <c r="DU39" i="280" s="1"/>
  <c r="DV36" i="280" s="1"/>
  <c r="DU57" i="280"/>
  <c r="DU63" i="265"/>
  <c r="DU65" i="265" s="1"/>
  <c r="DU67" i="265" s="1"/>
  <c r="DU80" i="265" s="1"/>
  <c r="DU74" i="265"/>
  <c r="DU75" i="265" s="1"/>
  <c r="DU81" i="265" s="1"/>
  <c r="DV25" i="280"/>
  <c r="DU52" i="265" l="1"/>
  <c r="DU24" i="265"/>
  <c r="DU83" i="265"/>
  <c r="DU82" i="265"/>
  <c r="DV44" i="280"/>
  <c r="DV46" i="280" s="1"/>
  <c r="DV54" i="280" s="1"/>
  <c r="DV49" i="280"/>
  <c r="DV51" i="280" s="1"/>
  <c r="DV55" i="280" s="1"/>
  <c r="DV56" i="280" s="1"/>
  <c r="DV57" i="280" s="1"/>
  <c r="DV52" i="265" l="1"/>
  <c r="DV53" i="265" s="1"/>
  <c r="DV24" i="265"/>
  <c r="DV25" i="265" s="1"/>
  <c r="DU25" i="265"/>
  <c r="DU53" i="265"/>
  <c r="DV38" i="280"/>
  <c r="DV39" i="280" s="1"/>
  <c r="DV27" i="280"/>
  <c r="DV28" i="280" s="1"/>
  <c r="DW25" i="280" l="1"/>
  <c r="DV74" i="265"/>
  <c r="DV75" i="265" s="1"/>
  <c r="DV81" i="265" s="1"/>
  <c r="DV63" i="265"/>
  <c r="DV65" i="265" s="1"/>
  <c r="DV67" i="265" s="1"/>
  <c r="DV80" i="265" s="1"/>
  <c r="DW36" i="280"/>
  <c r="DV82" i="265" l="1"/>
  <c r="DV83" i="265"/>
  <c r="DW49" i="280"/>
  <c r="DW51" i="280" s="1"/>
  <c r="DW55" i="280" s="1"/>
  <c r="DW44" i="280"/>
  <c r="DW46" i="280" s="1"/>
  <c r="DW54" i="280" s="1"/>
  <c r="DW56" i="280" l="1"/>
  <c r="DW57" i="280" s="1"/>
  <c r="DW52" i="265" l="1"/>
  <c r="DW24" i="265"/>
  <c r="DW38" i="280"/>
  <c r="DW39" i="280" s="1"/>
  <c r="DW27" i="280"/>
  <c r="DW28" i="280" s="1"/>
  <c r="DW25" i="265" l="1"/>
  <c r="DW53" i="265"/>
  <c r="DW63" i="265"/>
  <c r="DW65" i="265" s="1"/>
  <c r="DW67" i="265" s="1"/>
  <c r="DW80" i="265" s="1"/>
  <c r="DX36" i="280"/>
  <c r="DX25" i="280"/>
  <c r="DW74" i="265"/>
  <c r="DW75" i="265" s="1"/>
  <c r="DW81" i="265" s="1"/>
  <c r="DX44" i="280" l="1"/>
  <c r="DX46" i="280" s="1"/>
  <c r="DX54" i="280" s="1"/>
  <c r="DW82" i="265"/>
  <c r="DW83" i="265"/>
  <c r="DX49" i="280"/>
  <c r="DX51" i="280" s="1"/>
  <c r="DX55" i="280" s="1"/>
  <c r="DX56" i="280" l="1"/>
  <c r="DX27" i="280"/>
  <c r="DX28" i="280" s="1"/>
  <c r="DX38" i="280" l="1"/>
  <c r="DX39" i="280" s="1"/>
  <c r="DY36" i="280" s="1"/>
  <c r="DX57" i="280"/>
  <c r="DY25" i="280"/>
  <c r="DX74" i="265"/>
  <c r="DX63" i="265"/>
  <c r="DX52" i="265" l="1"/>
  <c r="DX24" i="265"/>
  <c r="DX65" i="265"/>
  <c r="DX67" i="265" s="1"/>
  <c r="DX80" i="265" s="1"/>
  <c r="AN63" i="277"/>
  <c r="AN65" i="277" s="1"/>
  <c r="AN67" i="277" s="1"/>
  <c r="AN80" i="277" s="1"/>
  <c r="DY44" i="280"/>
  <c r="DY46" i="280" s="1"/>
  <c r="DY54" i="280" s="1"/>
  <c r="DY49" i="280"/>
  <c r="DY51" i="280" s="1"/>
  <c r="DY55" i="280" s="1"/>
  <c r="AN74" i="277"/>
  <c r="AN75" i="277" s="1"/>
  <c r="AN81" i="277" s="1"/>
  <c r="DX75" i="265"/>
  <c r="DX81" i="265" s="1"/>
  <c r="DX53" i="265" l="1"/>
  <c r="AM51" i="277"/>
  <c r="AM52" i="277" s="1"/>
  <c r="DX25" i="265"/>
  <c r="AM24" i="277"/>
  <c r="AM25" i="277" s="1"/>
  <c r="AN83" i="277"/>
  <c r="H83" i="277" s="1"/>
  <c r="AN82" i="277"/>
  <c r="F82" i="277" s="1"/>
  <c r="F13" i="264" s="1"/>
  <c r="DY56" i="280"/>
  <c r="DY57" i="280" s="1"/>
  <c r="DX83" i="265"/>
  <c r="DX82" i="265"/>
  <c r="DY52" i="265" l="1"/>
  <c r="DY24" i="265"/>
  <c r="DY38" i="280"/>
  <c r="DY39" i="280" s="1"/>
  <c r="DY27" i="280"/>
  <c r="DY28" i="280" s="1"/>
  <c r="DY53" i="265" l="1"/>
  <c r="DY25" i="265"/>
  <c r="DZ36" i="280"/>
  <c r="DY63" i="265"/>
  <c r="DY65" i="265" s="1"/>
  <c r="DY67" i="265" s="1"/>
  <c r="DY80" i="265" s="1"/>
  <c r="DY74" i="265"/>
  <c r="DY75" i="265" s="1"/>
  <c r="DY81" i="265" s="1"/>
  <c r="DZ25" i="280"/>
  <c r="DZ44" i="280" l="1"/>
  <c r="DZ46" i="280" s="1"/>
  <c r="DZ54" i="280" s="1"/>
  <c r="DY83" i="265"/>
  <c r="DY82" i="265"/>
  <c r="DZ49" i="280"/>
  <c r="DZ51" i="280" s="1"/>
  <c r="DZ55" i="280" s="1"/>
  <c r="DZ56" i="280" l="1"/>
  <c r="DZ38" i="280" l="1"/>
  <c r="DZ39" i="280" s="1"/>
  <c r="DZ57" i="280"/>
  <c r="DZ27" i="280"/>
  <c r="DZ28" i="280" s="1"/>
  <c r="DZ74" i="265"/>
  <c r="DZ75" i="265" s="1"/>
  <c r="DZ81" i="265" s="1"/>
  <c r="EA25" i="280"/>
  <c r="DZ63" i="265"/>
  <c r="DZ65" i="265" s="1"/>
  <c r="DZ67" i="265" s="1"/>
  <c r="DZ80" i="265" s="1"/>
  <c r="EA36" i="280"/>
  <c r="DZ52" i="265" l="1"/>
  <c r="DZ24" i="265"/>
  <c r="EA49" i="280"/>
  <c r="EA51" i="280" s="1"/>
  <c r="EA55" i="280" s="1"/>
  <c r="EA44" i="280"/>
  <c r="EA46" i="280" s="1"/>
  <c r="EA54" i="280" s="1"/>
  <c r="DZ83" i="265"/>
  <c r="DZ82" i="265"/>
  <c r="DZ53" i="265" l="1"/>
  <c r="DZ25" i="265"/>
  <c r="EA56" i="280"/>
  <c r="EA57" i="280" s="1"/>
  <c r="EA52" i="265" l="1"/>
  <c r="EA24" i="265"/>
  <c r="H57" i="280"/>
  <c r="EA27" i="280"/>
  <c r="EA28" i="280" s="1"/>
  <c r="EA74" i="265" s="1"/>
  <c r="EA75" i="265" s="1"/>
  <c r="EA81" i="265" s="1"/>
  <c r="EA38" i="280"/>
  <c r="EA39" i="280" s="1"/>
  <c r="EA63" i="265" s="1"/>
  <c r="EA65" i="265" s="1"/>
  <c r="EA67" i="265" s="1"/>
  <c r="EA80" i="265" s="1"/>
  <c r="H56" i="280"/>
  <c r="EA25" i="265" l="1"/>
  <c r="H25" i="265" s="1"/>
  <c r="H35" i="269" s="1"/>
  <c r="K35" i="269" s="1"/>
  <c r="AN24" i="277"/>
  <c r="H52" i="265"/>
  <c r="H62" i="269" s="1"/>
  <c r="K62" i="269" s="1"/>
  <c r="H24" i="265"/>
  <c r="H34" i="269" s="1"/>
  <c r="K34" i="269" s="1"/>
  <c r="EA53" i="265"/>
  <c r="H53" i="265" s="1"/>
  <c r="H63" i="269" s="1"/>
  <c r="AN51" i="277"/>
  <c r="H38" i="280"/>
  <c r="H27" i="280"/>
  <c r="EA83" i="265"/>
  <c r="H83" i="265" s="1"/>
  <c r="EA82" i="265"/>
  <c r="F82" i="265" s="1"/>
  <c r="F12" i="264" s="1"/>
  <c r="F9" i="264" s="1"/>
  <c r="L34" i="269" l="1"/>
  <c r="J34" i="269"/>
  <c r="AN25" i="277"/>
  <c r="H25" i="277" s="1"/>
  <c r="H24" i="277"/>
  <c r="H51" i="277"/>
  <c r="AN52" i="277"/>
  <c r="H52" i="277" s="1"/>
  <c r="L62" i="269"/>
  <c r="J62" i="269"/>
  <c r="J35" i="269"/>
  <c r="L35" i="269"/>
  <c r="F2" i="282"/>
  <c r="F2" i="264"/>
  <c r="F2" i="277"/>
  <c r="F2" i="265"/>
  <c r="F2" i="280"/>
  <c r="F2" i="273"/>
  <c r="F2" i="281"/>
  <c r="F2" i="275"/>
  <c r="J2" i="269" l="1"/>
  <c r="F3" i="282" l="1"/>
  <c r="F3" i="275"/>
  <c r="F3" i="273"/>
  <c r="F3" i="277"/>
  <c r="F3" i="280"/>
  <c r="F3" i="281"/>
  <c r="F3" i="265"/>
  <c r="F3" i="26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<sst xmlns="http://schemas.openxmlformats.org/spreadsheetml/2006/main" count="391" uniqueCount="240">
  <si>
    <t>Model column counter</t>
  </si>
  <si>
    <t>First model column flag</t>
  </si>
  <si>
    <t>FLAGS</t>
  </si>
  <si>
    <t>TIME RULER</t>
  </si>
  <si>
    <t>TIMING ASSUMPTIONS</t>
  </si>
  <si>
    <t>flag</t>
  </si>
  <si>
    <t>date</t>
  </si>
  <si>
    <t>[xxx] balance BEG</t>
  </si>
  <si>
    <t>[xxx] balance</t>
  </si>
  <si>
    <t>Sign switch line item POS</t>
  </si>
  <si>
    <t>months</t>
  </si>
  <si>
    <t>Model period ending</t>
  </si>
  <si>
    <t>Financial year end month number</t>
  </si>
  <si>
    <t>month #</t>
  </si>
  <si>
    <t>counter</t>
  </si>
  <si>
    <t>year #</t>
  </si>
  <si>
    <t>Model period beginning</t>
  </si>
  <si>
    <t>Unit</t>
  </si>
  <si>
    <t>Total</t>
  </si>
  <si>
    <t>Constant</t>
  </si>
  <si>
    <t>check</t>
  </si>
  <si>
    <t>columns</t>
  </si>
  <si>
    <t>Model column total</t>
  </si>
  <si>
    <t>Error chks</t>
  </si>
  <si>
    <t>Alerts</t>
  </si>
  <si>
    <t>Track chgs</t>
  </si>
  <si>
    <t>label</t>
  </si>
  <si>
    <t>Timeline label</t>
  </si>
  <si>
    <t>Timeline label counter</t>
  </si>
  <si>
    <t>years</t>
  </si>
  <si>
    <t>Pre-forecast period</t>
  </si>
  <si>
    <t>Pre-fcst</t>
  </si>
  <si>
    <t>CHECK SUMMARY</t>
  </si>
  <si>
    <t>Total checks</t>
  </si>
  <si>
    <t>[do not delete this row]</t>
  </si>
  <si>
    <t>[range start]</t>
  </si>
  <si>
    <t>[range end]</t>
  </si>
  <si>
    <t>ALERT SUMMARY</t>
  </si>
  <si>
    <t>Total alerts</t>
  </si>
  <si>
    <t>alert</t>
  </si>
  <si>
    <t>Model track tolerance level</t>
  </si>
  <si>
    <t>tolerance</t>
  </si>
  <si>
    <t>Financial close date flag</t>
  </si>
  <si>
    <t>Months in year</t>
  </si>
  <si>
    <t>First operating period flag</t>
  </si>
  <si>
    <t>Last operating period flag</t>
  </si>
  <si>
    <t>Financial Close</t>
  </si>
  <si>
    <t>Fin Close</t>
  </si>
  <si>
    <t>Operations</t>
  </si>
  <si>
    <t>Post ops</t>
  </si>
  <si>
    <t>INCOME STATEMENT</t>
  </si>
  <si>
    <t>EBITDA</t>
  </si>
  <si>
    <t>EBIT</t>
  </si>
  <si>
    <t>EBT</t>
  </si>
  <si>
    <t>Net income</t>
  </si>
  <si>
    <t>CASH FLOW STATEMENT</t>
  </si>
  <si>
    <t>Cash flow available for dividends</t>
  </si>
  <si>
    <t>Net cash flow</t>
  </si>
  <si>
    <t>Current assets</t>
  </si>
  <si>
    <t>Total assets</t>
  </si>
  <si>
    <t>Total liabilities</t>
  </si>
  <si>
    <t>BALANCE SHEET</t>
  </si>
  <si>
    <t>Non current assets</t>
  </si>
  <si>
    <t>END</t>
  </si>
  <si>
    <t>Comparison column label</t>
  </si>
  <si>
    <t>Difference</t>
  </si>
  <si>
    <t>Diff Pct</t>
  </si>
  <si>
    <t>[do not delete row]</t>
  </si>
  <si>
    <t>CASH FLOW</t>
  </si>
  <si>
    <t>KEY OUTPUTS</t>
  </si>
  <si>
    <t>Date</t>
  </si>
  <si>
    <t>Time</t>
  </si>
  <si>
    <t>range end</t>
  </si>
  <si>
    <t>Model check tolerance level</t>
  </si>
  <si>
    <t>BALANCE SHEET CHECK</t>
  </si>
  <si>
    <t>Balance sheet check</t>
  </si>
  <si>
    <t>Balance sheet difference</t>
  </si>
  <si>
    <t>Model period ending - annual</t>
  </si>
  <si>
    <t>Timeline label - annual</t>
  </si>
  <si>
    <t>First model column</t>
  </si>
  <si>
    <t>PROFIT AND LOSS</t>
  </si>
  <si>
    <t>Active scenario</t>
  </si>
  <si>
    <t>Base case 1</t>
  </si>
  <si>
    <t>Base case</t>
  </si>
  <si>
    <t>Contract extension</t>
  </si>
  <si>
    <t>month</t>
  </si>
  <si>
    <t>Length of operating period</t>
  </si>
  <si>
    <t>periods</t>
  </si>
  <si>
    <t>Annual year end date of first operating period</t>
  </si>
  <si>
    <t>Cash flow available for debt service</t>
  </si>
  <si>
    <t>Standard Monetary Unit</t>
  </si>
  <si>
    <t>named "SMU"</t>
  </si>
  <si>
    <t>MODEL TECHNICAL INPUTS - DO NOT CHANGE</t>
  </si>
  <si>
    <t>[upward flow]</t>
  </si>
  <si>
    <t>[downward flow]</t>
  </si>
  <si>
    <t>Contract year applicable to period</t>
  </si>
  <si>
    <t>Contract year</t>
  </si>
  <si>
    <t>Annual balance sheet check</t>
  </si>
  <si>
    <t>Annual balance sheet difference</t>
  </si>
  <si>
    <t>Case</t>
  </si>
  <si>
    <t>Source</t>
  </si>
  <si>
    <t>Comparison scenario</t>
  </si>
  <si>
    <t>Input differences</t>
  </si>
  <si>
    <t>MODEL RUN INFO</t>
  </si>
  <si>
    <t>Filename</t>
  </si>
  <si>
    <t>Number of periods in a year</t>
  </si>
  <si>
    <t>End of contract year flag</t>
  </si>
  <si>
    <t>units</t>
  </si>
  <si>
    <t>$ 000s</t>
  </si>
  <si>
    <t>US$c / US$</t>
  </si>
  <si>
    <t>Profit before tax</t>
  </si>
  <si>
    <t>Profit after tax</t>
  </si>
  <si>
    <t xml:space="preserve">[xxx] - initial balance </t>
  </si>
  <si>
    <t>First date of time rulers</t>
  </si>
  <si>
    <t>Input row template for relocation macro</t>
  </si>
  <si>
    <t>unit</t>
  </si>
  <si>
    <t>Acquisition date</t>
  </si>
  <si>
    <t>Operating years remaining</t>
  </si>
  <si>
    <t>Operating period flag</t>
  </si>
  <si>
    <t>EFM 01a.xlsx</t>
  </si>
  <si>
    <t>First post operating period flag</t>
  </si>
  <si>
    <t>End of operating period</t>
  </si>
  <si>
    <t xml:space="preserve">Last operating period flag </t>
  </si>
  <si>
    <t>Contract period number</t>
  </si>
  <si>
    <t>Contract year number</t>
  </si>
  <si>
    <t>Cash available for shareholders</t>
  </si>
  <si>
    <t>Cash flow available for revolving credit facility</t>
  </si>
  <si>
    <t>Cash flow available for refinancing facility</t>
  </si>
  <si>
    <t>[Depreciation of non current assets]</t>
  </si>
  <si>
    <t>[Senior debt interest]</t>
  </si>
  <si>
    <t>[Refi facility interest]</t>
  </si>
  <si>
    <t>[RCF interest expense]</t>
  </si>
  <si>
    <t>[Corporate income tax expense]</t>
  </si>
  <si>
    <t>[Senior debt repayment]</t>
  </si>
  <si>
    <t>[Refi facility drawdown]</t>
  </si>
  <si>
    <t>[Refi facility repayment]</t>
  </si>
  <si>
    <t>[RCF drawdown]</t>
  </si>
  <si>
    <t>[RCF repayment]</t>
  </si>
  <si>
    <t>[RCF interest expense paid]</t>
  </si>
  <si>
    <t>[Share capital redemption]</t>
  </si>
  <si>
    <t>[Senior debt balance]</t>
  </si>
  <si>
    <t>[Refi facility balance]</t>
  </si>
  <si>
    <t>[RCF balance]</t>
  </si>
  <si>
    <t>COUNTERS / PERIOD NUMBERS</t>
  </si>
  <si>
    <t>Contract year end month</t>
  </si>
  <si>
    <t>Period number</t>
  </si>
  <si>
    <t>Annual timeline</t>
  </si>
  <si>
    <t>Quarterly timeline</t>
  </si>
  <si>
    <t>Base case 2</t>
  </si>
  <si>
    <t>Base case 3</t>
  </si>
  <si>
    <t>Scenario 1</t>
  </si>
  <si>
    <t>Scenario 2</t>
  </si>
  <si>
    <t>Scenario 3</t>
  </si>
  <si>
    <t>Scenario 4</t>
  </si>
  <si>
    <t>Units in a thousand</t>
  </si>
  <si>
    <t>Cash flow available for senior debt service</t>
  </si>
  <si>
    <t xml:space="preserve">Retained earnings - initial balance </t>
  </si>
  <si>
    <t>Retained earnings balance BEG</t>
  </si>
  <si>
    <t>Retained earnings balance</t>
  </si>
  <si>
    <t>RETAINED EARNINGS</t>
  </si>
  <si>
    <t>Retained cash - initial balance</t>
  </si>
  <si>
    <t>RETAINED CASH</t>
  </si>
  <si>
    <t>Retained cash balance</t>
  </si>
  <si>
    <t>Retained cash balance BEG</t>
  </si>
  <si>
    <t>OPENING BALANCES</t>
  </si>
  <si>
    <t>4.2 END.xlsx</t>
  </si>
  <si>
    <t>REVENUE</t>
  </si>
  <si>
    <t>%</t>
  </si>
  <si>
    <t>Seasonality adjustment</t>
  </si>
  <si>
    <t>Electricity generation</t>
  </si>
  <si>
    <t>GWh</t>
  </si>
  <si>
    <t>Electricity revenue</t>
  </si>
  <si>
    <t>Power tariff</t>
  </si>
  <si>
    <t>USD / kWh</t>
  </si>
  <si>
    <t>% p.a.</t>
  </si>
  <si>
    <t>Q1 seasonal adjustment</t>
  </si>
  <si>
    <t>% of annual yield</t>
  </si>
  <si>
    <t>Q2 seasonal adjustment</t>
  </si>
  <si>
    <t>Q3 seasonal adjustment</t>
  </si>
  <si>
    <t>Q4 seasonal adjustment</t>
  </si>
  <si>
    <t>Year 1 P50 yield</t>
  </si>
  <si>
    <t xml:space="preserve">Availability </t>
  </si>
  <si>
    <t>kWh / GWh</t>
  </si>
  <si>
    <t>GWh to kWh conversion</t>
  </si>
  <si>
    <t>Degradation</t>
  </si>
  <si>
    <t>Compound degradation</t>
  </si>
  <si>
    <t>Annual degradation</t>
  </si>
  <si>
    <t>4.3 END 01a.xlsx</t>
  </si>
  <si>
    <t>ACCOUNTS RECEIVABLE</t>
  </si>
  <si>
    <t>Forecast accounts receivable balance</t>
  </si>
  <si>
    <t>days</t>
  </si>
  <si>
    <t>Accounts receivable - initial balance</t>
  </si>
  <si>
    <t>Accounts receivable - balance BEG</t>
  </si>
  <si>
    <t>Accounts receivable - balance</t>
  </si>
  <si>
    <t>DAYS IN PERIOD</t>
  </si>
  <si>
    <t>Days in period</t>
  </si>
  <si>
    <t>Cash received from invoices</t>
  </si>
  <si>
    <t>Accounts receivable balance</t>
  </si>
  <si>
    <t>Cash received from current period invoices</t>
  </si>
  <si>
    <t>Forecast cash received for current period invoices</t>
  </si>
  <si>
    <t>Accounts receivable balance BEG</t>
  </si>
  <si>
    <t>ACCOUNTS RECEIVABLE - ALTERNATIVE METHOD - NOT USED IN MODEL</t>
  </si>
  <si>
    <t>WORKING CAPITAL</t>
  </si>
  <si>
    <t>Accounts receivable days</t>
  </si>
  <si>
    <t>4.4 END 01a.xlsx</t>
  </si>
  <si>
    <t>Less:</t>
  </si>
  <si>
    <t>Plus:</t>
  </si>
  <si>
    <t>OPERATING COSTS</t>
  </si>
  <si>
    <t>Annual fixed real O&amp;M cost</t>
  </si>
  <si>
    <t>O&amp;M cost POS</t>
  </si>
  <si>
    <t>[us cpi indexation factor]</t>
  </si>
  <si>
    <t>FMH Opex END 01a.xlsx</t>
  </si>
  <si>
    <t>ACCOUNTS PAYABLE</t>
  </si>
  <si>
    <t>Forecast accounts payable balance</t>
  </si>
  <si>
    <t>Accounts payable balance</t>
  </si>
  <si>
    <t>Accounts payable balance BEG</t>
  </si>
  <si>
    <t>Cash paid for operating costs POS</t>
  </si>
  <si>
    <t>Accounts payable - initial balance</t>
  </si>
  <si>
    <t>FMH AP END 01a.xlsx</t>
  </si>
  <si>
    <t>Accounts payable days</t>
  </si>
  <si>
    <t>FIXED ASSET</t>
  </si>
  <si>
    <t>Fixed asset balance</t>
  </si>
  <si>
    <t xml:space="preserve">Fixed asset - initial balance </t>
  </si>
  <si>
    <t>Fixed asset balance BEG</t>
  </si>
  <si>
    <t>SHARE CAPITAL</t>
  </si>
  <si>
    <t>Share capital balance BEG</t>
  </si>
  <si>
    <t>Share capital balance</t>
  </si>
  <si>
    <t>[Additional capex]</t>
  </si>
  <si>
    <t>[Depreciation]</t>
  </si>
  <si>
    <t>[Additional share capital issued]</t>
  </si>
  <si>
    <t>[Share capital buy back / redemption]</t>
  </si>
  <si>
    <t>Share capital - initial balance</t>
  </si>
  <si>
    <t>DIVIDENDS</t>
  </si>
  <si>
    <t>Earnings available for dividend</t>
  </si>
  <si>
    <t>Cash available for dividend</t>
  </si>
  <si>
    <t>Dividends paid</t>
  </si>
  <si>
    <t>Net income after dividends</t>
  </si>
  <si>
    <t>Dividends paid POS</t>
  </si>
  <si>
    <t>Net cash flow after dividends</t>
  </si>
  <si>
    <t>FMH div END 01a.xlsx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</si>
</sst>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1" formatCode="_(* #,##0_);_(* \(#,##0\);_(* &quot;-&quot;_);_(@_)"/>
    <numFmt numFmtId="164" formatCode="_(&quot;£&quot;* #,##0_);_(&quot;£&quot;* \(#,##0\);_(&quot;£&quot;* &quot;-&quot;_);_(@_)"/>
    <numFmt numFmtId="165" formatCode="_(&quot;£&quot;* #,##0.00_);_(&quot;£&quot;* \(#,##0.00\);_(&quot;£&quot;* &quot;-&quot;??_);_(@_)"/>
    <numFmt numFmtId="166" formatCode="#,##0_);\(#,##0\);&quot;-  &quot;;&quot; &quot;@"/>
    <numFmt numFmtId="167" formatCode="#,##0.0_);\(#,##0.0\);&quot;-  &quot;;&quot; &quot;@"/>
    <numFmt numFmtId="168" formatCode="#,##0_);\(#,##0\);&quot;-  &quot;;&quot; &quot;@&quot; &quot;"/>
    <numFmt numFmtId="169" formatCode="0.00%_);\-0.00%_);&quot;-  &quot;;&quot; &quot;@&quot; &quot;"/>
    <numFmt numFmtId="170" formatCode="#,##0.0000_);\(#,##0.0000\);&quot;-  &quot;;&quot; &quot;@&quot; &quot;"/>
    <numFmt numFmtId="171" formatCode="###0_);\(###0\);&quot;-  &quot;;&quot; &quot;@&quot; &quot;"/>
    <numFmt numFmtId="172" formatCode="dd\ mmm\ yyyy_);\(###0\);&quot;-  &quot;;&quot; &quot;@&quot; &quot;"/>
    <numFmt numFmtId="173" formatCode="dd\ mmm\ yy_);\(###0\);&quot;-  &quot;;&quot; &quot;@&quot; &quot;"/>
    <numFmt numFmtId="174" formatCode="[$-F400]h:mm:ss\ AM/PM"/>
    <numFmt numFmtId="175" formatCode="dd/mmm/yy_);;&quot;-  &quot;;&quot; &quot;@"/>
    <numFmt numFmtId="176" formatCode="#,##0.000_);\(#,##0.000\);&quot;-  &quot;;&quot; &quot;@"/>
    <numFmt numFmtId="177" formatCode="0%_);\-0%_);&quot;-  &quot;;&quot; &quot;@&quot; &quot;"/>
    <numFmt numFmtId="178" formatCode="&quot;tu&quot;;;&quot;vw&quot;"/>
    <numFmt numFmtId="179" formatCode="0.00%_);\(0.00%\);&quot;- &quot;;&quot; &quot;@&quot; &quot;"/>
    <numFmt numFmtId="180" formatCode="###0.000_);\(###0.000\);&quot;-  &quot;;&quot; &quot;@&quot; &quot;"/>
    <numFmt numFmtId="181" formatCode="0.00%\ ;\-0.00%\ _);&quot;-  &quot;;&quot; &quot;@&quot; &quot;"/>
    <numFmt numFmtId="182" formatCode="#,##0.0000\ ;\(#,##0.0000\ \);&quot;-  &quot;;&quot; &quot;@&quot; &quot;"/>
  </numFmts>
  <fonts count="4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2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0"/>
      <color rgb="FF0000FF"/>
      <name val="Arial"/>
      <family val="2"/>
    </font>
    <font>
      <u/>
      <sz val="10"/>
      <color rgb="FF0000FF"/>
      <name val="Arial"/>
      <family val="2"/>
    </font>
    <font>
      <sz val="10"/>
      <color rgb="FF0000FF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u/>
      <sz val="10"/>
      <color rgb="FFFF0000"/>
      <name val="Arial"/>
      <family val="2"/>
    </font>
    <font>
      <sz val="10"/>
      <color rgb="FFFF0000"/>
      <name val="Arial"/>
      <family val="2"/>
    </font>
    <font>
      <u/>
      <sz val="20"/>
      <name val="Arial"/>
      <family val="2"/>
    </font>
    <font>
      <sz val="20"/>
      <name val="Arial"/>
      <family val="2"/>
    </font>
    <font>
      <u/>
      <sz val="12"/>
      <color rgb="FF0000FF"/>
      <name val="Arial"/>
      <family val="2"/>
    </font>
    <font>
      <sz val="36"/>
      <color theme="0" tint="-0.249977111117893"/>
      <name val="Wingdings 3"/>
      <family val="1"/>
      <charset val="2"/>
    </font>
    <font>
      <b/>
      <sz val="10"/>
      <color rgb="FF000000"/>
      <name val="Arial"/>
      <family val="2"/>
    </font>
    <font>
      <u/>
      <sz val="10"/>
      <color rgb="FF000000"/>
      <name val="Arial"/>
      <family val="2"/>
    </font>
    <font>
      <sz val="10"/>
      <color rgb="FF000000"/>
      <name val="Arial"/>
      <family val="2"/>
    </font>
    <font>
      <b/>
      <u/>
      <sz val="10"/>
      <name val="Arial"/>
      <family val="2"/>
    </font>
    <font>
      <sz val="10"/>
      <color theme="0" tint="-0.24994659260841701"/>
      <name val="Arial"/>
      <family val="2"/>
    </font>
    <font>
      <sz val="10"/>
      <color theme="0" tint="-4.9989318521683403E-2"/>
      <name val="Arial"/>
      <family val="2"/>
    </font>
    <font>
      <b/>
      <sz val="36"/>
      <name val="Arial"/>
      <family val="2"/>
    </font>
    <font>
      <u/>
      <sz val="36"/>
      <name val="Arial"/>
      <family val="2"/>
    </font>
    <font>
      <sz val="36"/>
      <name val="Arial"/>
      <family val="2"/>
    </font>
    <font>
      <b/>
      <sz val="20"/>
      <color rgb="FF000000"/>
      <name val="Arial"/>
      <family val="2"/>
    </font>
    <font>
      <i/>
      <sz val="10"/>
      <color rgb="FF000000"/>
      <name val="Arial"/>
      <family val="2"/>
    </font>
    <font>
      <sz val="10"/>
      <color theme="0" tint="-0.24994659260841701"/>
      <name val="Wingdings 3"/>
      <family val="1"/>
      <charset val="2"/>
    </font>
    <font>
      <sz val="16"/>
      <color theme="0" tint="-0.249977111117893"/>
      <name val="Arial"/>
      <family val="2"/>
    </font>
    <font>
      <sz val="10"/>
      <color theme="0" tint="-0.249977111117893"/>
      <name val="Arial"/>
      <family val="2"/>
    </font>
    <font>
      <u/>
      <sz val="10"/>
      <color theme="0" tint="-0.249977111117893"/>
      <name val="Arial"/>
      <family val="2"/>
    </font>
    <font>
      <sz val="10"/>
      <color theme="0" tint="-0.249977111117893"/>
      <name val="Wingdings 3"/>
      <family val="1"/>
      <charset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E9F5DB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808080"/>
      </top>
      <bottom/>
      <diagonal/>
    </border>
    <border>
      <left/>
      <right/>
      <top/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</borders>
  <cellStyleXfs count="19">
    <xf numFmtId="168" fontId="0" fillId="0" borderId="0" applyFont="0" applyFill="0" applyBorder="0" applyProtection="0">
      <alignment vertical="top"/>
    </xf>
    <xf numFmtId="166" fontId="5" fillId="0" borderId="0" applyFont="0" applyFill="0" applyBorder="0" applyProtection="0">
      <alignment vertical="top"/>
    </xf>
    <xf numFmtId="172" fontId="3" fillId="0" borderId="0" applyFont="0" applyFill="0" applyBorder="0" applyProtection="0">
      <alignment vertical="top"/>
    </xf>
    <xf numFmtId="173" fontId="3" fillId="0" borderId="0" applyFont="0" applyFill="0" applyBorder="0" applyProtection="0">
      <alignment vertical="top"/>
    </xf>
    <xf numFmtId="182" fontId="3" fillId="0" borderId="0" applyFont="0" applyFill="0" applyBorder="0" applyProtection="0">
      <alignment vertical="top"/>
    </xf>
    <xf numFmtId="181" fontId="3" fillId="0" borderId="0" applyFont="0" applyFill="0" applyBorder="0" applyProtection="0">
      <alignment vertical="top"/>
    </xf>
    <xf numFmtId="41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71" fontId="18" fillId="0" borderId="0" applyFont="0" applyFill="0" applyBorder="0" applyProtection="0">
      <alignment vertical="top"/>
    </xf>
    <xf numFmtId="168" fontId="3" fillId="0" borderId="0" applyFont="0" applyFill="0" applyBorder="0" applyProtection="0">
      <alignment vertical="top"/>
    </xf>
    <xf numFmtId="168" fontId="2" fillId="0" borderId="0" applyFont="0" applyFill="0" applyBorder="0" applyProtection="0">
      <alignment vertical="top"/>
    </xf>
    <xf numFmtId="170" fontId="2" fillId="0" borderId="0" applyFont="0" applyFill="0" applyBorder="0" applyProtection="0">
      <alignment vertical="top"/>
    </xf>
    <xf numFmtId="169" fontId="2" fillId="0" borderId="0" applyFont="0" applyFill="0" applyBorder="0" applyProtection="0">
      <alignment vertical="top"/>
    </xf>
    <xf numFmtId="173" fontId="2" fillId="0" borderId="0" applyFont="0" applyFill="0" applyBorder="0" applyProtection="0">
      <alignment vertical="top"/>
    </xf>
    <xf numFmtId="168" fontId="1" fillId="0" borderId="0" applyFont="0" applyFill="0" applyBorder="0" applyProtection="0">
      <alignment vertical="top"/>
    </xf>
    <xf numFmtId="170" fontId="1" fillId="0" borderId="0" applyFont="0" applyFill="0" applyBorder="0" applyProtection="0">
      <alignment vertical="top"/>
    </xf>
    <xf numFmtId="169" fontId="1" fillId="0" borderId="0" applyFont="0" applyFill="0" applyBorder="0" applyProtection="0">
      <alignment vertical="top"/>
    </xf>
    <xf numFmtId="173" fontId="1" fillId="0" borderId="0" applyFont="0" applyFill="0" applyBorder="0" applyProtection="0">
      <alignment vertical="top"/>
    </xf>
  </cellStyleXfs>
  <cellXfs count="563">
    <xf numFmtId="168" fontId="0" fillId="0" borderId="0" xfId="0" applyAlignment="1">
      <alignment vertical="top"/>
    </xf>
    <xf numFmtId="166" fontId="7" fillId="0" borderId="0" xfId="1" applyFont="1" applyFill="1" applyAlignment="1">
      <alignment vertical="top"/>
    </xf>
    <xf numFmtId="166" fontId="5" fillId="0" borderId="0" xfId="1" applyFont="1" applyAlignment="1">
      <alignment vertical="top"/>
    </xf>
    <xf numFmtId="166" fontId="7" fillId="0" borderId="0" xfId="1" applyFont="1" applyBorder="1" applyAlignment="1">
      <alignment vertical="top"/>
    </xf>
    <xf numFmtId="166" fontId="5" fillId="0" borderId="0" xfId="1" applyFont="1" applyBorder="1" applyAlignment="1">
      <alignment vertical="top"/>
    </xf>
    <xf numFmtId="166" fontId="7" fillId="0" borderId="0" xfId="1" applyFont="1" applyAlignment="1">
      <alignment vertical="top"/>
    </xf>
    <xf numFmtId="166" fontId="3" fillId="0" borderId="0" xfId="1" applyFont="1" applyFill="1" applyAlignment="1">
      <alignment vertical="top"/>
    </xf>
    <xf numFmtId="166" fontId="3" fillId="0" borderId="0" xfId="1" applyFont="1" applyAlignment="1">
      <alignment vertical="top"/>
    </xf>
    <xf numFmtId="166" fontId="7" fillId="0" borderId="0" xfId="1" applyFont="1" applyFill="1" applyBorder="1" applyAlignment="1">
      <alignment vertical="top"/>
    </xf>
    <xf numFmtId="166" fontId="5" fillId="0" borderId="0" xfId="1" applyFont="1" applyFill="1" applyAlignment="1">
      <alignment vertical="top"/>
    </xf>
    <xf numFmtId="166" fontId="10" fillId="0" borderId="0" xfId="1" applyFont="1" applyAlignment="1">
      <alignment vertical="top"/>
    </xf>
    <xf numFmtId="166" fontId="6" fillId="0" borderId="0" xfId="1" applyFont="1" applyFill="1" applyAlignment="1">
      <alignment vertical="top"/>
    </xf>
    <xf numFmtId="166" fontId="3" fillId="0" borderId="0" xfId="1" applyFont="1" applyFill="1" applyAlignment="1">
      <alignment horizontal="right" vertical="top"/>
    </xf>
    <xf numFmtId="166" fontId="6" fillId="0" borderId="0" xfId="1" applyFont="1" applyFill="1" applyBorder="1" applyAlignment="1">
      <alignment vertical="top"/>
    </xf>
    <xf numFmtId="173" fontId="7" fillId="0" borderId="0" xfId="3" applyFont="1">
      <alignment vertical="top"/>
    </xf>
    <xf numFmtId="173" fontId="7" fillId="0" borderId="0" xfId="3" applyFont="1" applyFill="1">
      <alignment vertical="top"/>
    </xf>
    <xf numFmtId="166" fontId="12" fillId="0" borderId="0" xfId="1" applyFont="1" applyFill="1" applyAlignment="1">
      <alignment vertical="top"/>
    </xf>
    <xf numFmtId="173" fontId="11" fillId="0" borderId="0" xfId="3" applyFont="1">
      <alignment vertical="top"/>
    </xf>
    <xf numFmtId="172" fontId="3" fillId="0" borderId="0" xfId="2" applyFont="1" applyFill="1">
      <alignment vertical="top"/>
    </xf>
    <xf numFmtId="168" fontId="6" fillId="0" borderId="0" xfId="0" applyFont="1" applyFill="1">
      <alignment vertical="top"/>
    </xf>
    <xf numFmtId="168" fontId="3" fillId="0" borderId="0" xfId="0" applyFont="1" applyFill="1">
      <alignment vertical="top"/>
    </xf>
    <xf numFmtId="168" fontId="3" fillId="0" borderId="0" xfId="0" applyFont="1">
      <alignment vertical="top"/>
    </xf>
    <xf numFmtId="168" fontId="7" fillId="0" borderId="0" xfId="0" applyFont="1" applyFill="1">
      <alignment vertical="top"/>
    </xf>
    <xf numFmtId="168" fontId="3" fillId="0" borderId="0" xfId="0" applyFont="1" applyFill="1" applyBorder="1">
      <alignment vertical="top"/>
    </xf>
    <xf numFmtId="173" fontId="5" fillId="0" borderId="0" xfId="3" applyFont="1">
      <alignment vertical="top"/>
    </xf>
    <xf numFmtId="173" fontId="13" fillId="0" borderId="0" xfId="3" applyFont="1">
      <alignment vertical="top"/>
    </xf>
    <xf numFmtId="166" fontId="3" fillId="0" borderId="0" xfId="1" applyFont="1" applyFill="1" applyBorder="1" applyAlignment="1">
      <alignment vertical="top"/>
    </xf>
    <xf numFmtId="168" fontId="7" fillId="0" borderId="1" xfId="0" applyFont="1" applyBorder="1" applyAlignment="1">
      <alignment horizontal="right" vertical="top"/>
    </xf>
    <xf numFmtId="168" fontId="7" fillId="0" borderId="1" xfId="0" applyFont="1" applyBorder="1" applyAlignment="1">
      <alignment vertical="top"/>
    </xf>
    <xf numFmtId="173" fontId="6" fillId="0" borderId="0" xfId="3" applyFont="1" applyFill="1">
      <alignment vertical="top"/>
    </xf>
    <xf numFmtId="173" fontId="3" fillId="0" borderId="0" xfId="3" applyFont="1" applyAlignment="1">
      <alignment horizontal="right" vertical="top"/>
    </xf>
    <xf numFmtId="166" fontId="3" fillId="2" borderId="0" xfId="1" applyFont="1" applyFill="1" applyAlignment="1">
      <alignment horizontal="right" vertical="top"/>
    </xf>
    <xf numFmtId="168" fontId="0" fillId="0" borderId="0" xfId="0" applyFont="1">
      <alignment vertical="top"/>
    </xf>
    <xf numFmtId="166" fontId="0" fillId="0" borderId="0" xfId="1" applyFont="1" applyFill="1" applyBorder="1" applyAlignment="1">
      <alignment vertical="top"/>
    </xf>
    <xf numFmtId="166" fontId="3" fillId="0" borderId="0" xfId="1" applyFont="1" applyFill="1" applyBorder="1" applyAlignment="1">
      <alignment horizontal="right" vertical="top"/>
    </xf>
    <xf numFmtId="173" fontId="7" fillId="0" borderId="0" xfId="3" applyFont="1" applyFill="1" applyBorder="1">
      <alignment vertical="top"/>
    </xf>
    <xf numFmtId="173" fontId="6" fillId="0" borderId="0" xfId="3" applyFont="1" applyFill="1" applyBorder="1">
      <alignment vertical="top"/>
    </xf>
    <xf numFmtId="173" fontId="3" fillId="0" borderId="0" xfId="3" applyFont="1" applyFill="1" applyBorder="1" applyAlignment="1">
      <alignment horizontal="right" vertical="top"/>
    </xf>
    <xf numFmtId="166" fontId="17" fillId="0" borderId="0" xfId="1" applyNumberFormat="1" applyFont="1" applyFill="1" applyAlignment="1">
      <alignment vertical="top"/>
    </xf>
    <xf numFmtId="172" fontId="7" fillId="0" borderId="0" xfId="2" applyFont="1" applyFill="1">
      <alignment vertical="top"/>
    </xf>
    <xf numFmtId="172" fontId="6" fillId="0" borderId="0" xfId="2" applyFont="1" applyFill="1">
      <alignment vertical="top"/>
    </xf>
    <xf numFmtId="168" fontId="15" fillId="0" borderId="0" xfId="0" applyNumberFormat="1" applyFont="1" applyFill="1">
      <alignment vertical="top"/>
    </xf>
    <xf numFmtId="168" fontId="16" fillId="0" borderId="0" xfId="0" applyNumberFormat="1" applyFont="1" applyFill="1">
      <alignment vertical="top"/>
    </xf>
    <xf numFmtId="168" fontId="17" fillId="0" borderId="0" xfId="0" applyNumberFormat="1" applyFont="1" applyFill="1">
      <alignment vertical="top"/>
    </xf>
    <xf numFmtId="168" fontId="7" fillId="0" borderId="0" xfId="0" applyFont="1" applyFill="1" applyAlignment="1">
      <alignment vertical="top"/>
    </xf>
    <xf numFmtId="168" fontId="6" fillId="0" borderId="0" xfId="0" applyFont="1" applyFill="1" applyAlignment="1">
      <alignment vertical="top"/>
    </xf>
    <xf numFmtId="168" fontId="3" fillId="0" borderId="0" xfId="0" applyFont="1" applyAlignment="1">
      <alignment horizontal="right" vertical="top"/>
    </xf>
    <xf numFmtId="168" fontId="3" fillId="0" borderId="0" xfId="0" applyFont="1" applyAlignment="1">
      <alignment vertical="top"/>
    </xf>
    <xf numFmtId="168" fontId="7" fillId="0" borderId="0" xfId="0" applyFont="1" applyAlignment="1">
      <alignment vertical="top"/>
    </xf>
    <xf numFmtId="168" fontId="13" fillId="0" borderId="0" xfId="0" applyFont="1" applyAlignment="1">
      <alignment vertical="top"/>
    </xf>
    <xf numFmtId="168" fontId="3" fillId="0" borderId="0" xfId="0" applyFont="1" applyFill="1" applyAlignment="1">
      <alignment horizontal="right" vertical="top"/>
    </xf>
    <xf numFmtId="168" fontId="3" fillId="0" borderId="0" xfId="0" applyFont="1" applyFill="1" applyAlignment="1">
      <alignment vertical="top"/>
    </xf>
    <xf numFmtId="182" fontId="3" fillId="0" borderId="0" xfId="4" applyFont="1">
      <alignment vertical="top"/>
    </xf>
    <xf numFmtId="166" fontId="3" fillId="0" borderId="0" xfId="1" applyNumberFormat="1" applyFont="1" applyAlignment="1">
      <alignment vertical="top"/>
    </xf>
    <xf numFmtId="166" fontId="5" fillId="0" borderId="0" xfId="1" applyFont="1" applyFill="1" applyAlignment="1">
      <alignment horizontal="right" vertical="top"/>
    </xf>
    <xf numFmtId="166" fontId="5" fillId="0" borderId="4" xfId="1" applyFont="1" applyFill="1" applyBorder="1" applyAlignment="1">
      <alignment vertical="top"/>
    </xf>
    <xf numFmtId="166" fontId="15" fillId="0" borderId="0" xfId="1" applyFont="1" applyFill="1" applyBorder="1" applyAlignment="1">
      <alignment vertical="top"/>
    </xf>
    <xf numFmtId="166" fontId="16" fillId="0" borderId="0" xfId="1" applyFont="1" applyFill="1" applyBorder="1" applyAlignment="1">
      <alignment vertical="top"/>
    </xf>
    <xf numFmtId="166" fontId="17" fillId="0" borderId="0" xfId="1" applyFont="1" applyFill="1" applyBorder="1" applyAlignment="1">
      <alignment horizontal="right" vertical="top"/>
    </xf>
    <xf numFmtId="168" fontId="12" fillId="0" borderId="0" xfId="10" applyFont="1" applyFill="1" applyBorder="1">
      <alignment vertical="top"/>
    </xf>
    <xf numFmtId="168" fontId="22" fillId="0" borderId="0" xfId="10" applyFont="1" applyFill="1" applyBorder="1">
      <alignment vertical="top"/>
    </xf>
    <xf numFmtId="168" fontId="23" fillId="0" borderId="0" xfId="10" applyFont="1" applyBorder="1" applyAlignment="1">
      <alignment horizontal="right" vertical="top"/>
    </xf>
    <xf numFmtId="168" fontId="23" fillId="0" borderId="0" xfId="10" applyFont="1">
      <alignment vertical="top"/>
    </xf>
    <xf numFmtId="166" fontId="24" fillId="0" borderId="0" xfId="10" applyNumberFormat="1" applyFont="1" applyFill="1">
      <alignment vertical="top"/>
    </xf>
    <xf numFmtId="168" fontId="23" fillId="0" borderId="0" xfId="10" applyFont="1" applyFill="1">
      <alignment vertical="top"/>
    </xf>
    <xf numFmtId="174" fontId="3" fillId="0" borderId="0" xfId="10" applyNumberFormat="1" applyFont="1" applyFill="1" applyBorder="1" applyAlignment="1">
      <alignment vertical="top" wrapText="1"/>
    </xf>
    <xf numFmtId="166" fontId="3" fillId="0" borderId="0" xfId="10" applyNumberFormat="1" applyFont="1" applyFill="1" applyBorder="1">
      <alignment vertical="top"/>
    </xf>
    <xf numFmtId="168" fontId="7" fillId="0" borderId="0" xfId="10" applyFont="1" applyFill="1" applyBorder="1">
      <alignment vertical="top"/>
    </xf>
    <xf numFmtId="168" fontId="6" fillId="0" borderId="0" xfId="10" applyFont="1" applyFill="1" applyBorder="1">
      <alignment vertical="top"/>
    </xf>
    <xf numFmtId="168" fontId="3" fillId="0" borderId="0" xfId="10" applyFont="1" applyBorder="1" applyAlignment="1">
      <alignment horizontal="right" vertical="top"/>
    </xf>
    <xf numFmtId="173" fontId="3" fillId="0" borderId="0" xfId="3" applyFont="1" applyBorder="1">
      <alignment vertical="top"/>
    </xf>
    <xf numFmtId="168" fontId="3" fillId="0" borderId="0" xfId="10" applyFont="1" applyFill="1">
      <alignment vertical="top"/>
    </xf>
    <xf numFmtId="168" fontId="3" fillId="0" borderId="0" xfId="10" applyFont="1">
      <alignment vertical="top"/>
    </xf>
    <xf numFmtId="166" fontId="3" fillId="0" borderId="0" xfId="10" applyNumberFormat="1" applyFont="1" applyFill="1">
      <alignment vertical="top"/>
    </xf>
    <xf numFmtId="168" fontId="6" fillId="0" borderId="0" xfId="10" applyFont="1" applyBorder="1">
      <alignment vertical="top"/>
    </xf>
    <xf numFmtId="168" fontId="3" fillId="0" borderId="0" xfId="10" applyFont="1" applyBorder="1">
      <alignment vertical="top"/>
    </xf>
    <xf numFmtId="166" fontId="13" fillId="0" borderId="0" xfId="10" applyNumberFormat="1" applyFont="1" applyBorder="1" applyAlignment="1">
      <alignment horizontal="left" vertical="top"/>
    </xf>
    <xf numFmtId="168" fontId="3" fillId="0" borderId="0" xfId="10" applyFont="1" applyFill="1" applyBorder="1">
      <alignment vertical="top"/>
    </xf>
    <xf numFmtId="168" fontId="3" fillId="0" borderId="0" xfId="10" applyFont="1" applyFill="1" applyBorder="1" applyAlignment="1">
      <alignment horizontal="right" vertical="top"/>
    </xf>
    <xf numFmtId="168" fontId="7" fillId="0" borderId="1" xfId="10" applyFont="1" applyBorder="1">
      <alignment vertical="top"/>
    </xf>
    <xf numFmtId="166" fontId="7" fillId="0" borderId="0" xfId="10" applyNumberFormat="1" applyFont="1" applyFill="1" applyBorder="1">
      <alignment vertical="top"/>
    </xf>
    <xf numFmtId="166" fontId="3" fillId="0" borderId="0" xfId="10" applyNumberFormat="1" applyFont="1" applyFill="1" applyBorder="1" applyAlignment="1">
      <alignment horizontal="right" vertical="top"/>
    </xf>
    <xf numFmtId="168" fontId="8" fillId="0" borderId="0" xfId="10" applyFont="1" applyFill="1">
      <alignment vertical="top"/>
    </xf>
    <xf numFmtId="181" fontId="3" fillId="0" borderId="0" xfId="5" applyFont="1" applyFill="1">
      <alignment vertical="top"/>
    </xf>
    <xf numFmtId="168" fontId="3" fillId="4" borderId="0" xfId="10" applyFont="1" applyFill="1">
      <alignment vertical="top"/>
    </xf>
    <xf numFmtId="168" fontId="3" fillId="0" borderId="0" xfId="10">
      <alignment vertical="top"/>
    </xf>
    <xf numFmtId="181" fontId="3" fillId="0" borderId="0" xfId="5" applyFont="1" applyFill="1" applyBorder="1">
      <alignment vertical="top"/>
    </xf>
    <xf numFmtId="166" fontId="6" fillId="0" borderId="0" xfId="10" applyNumberFormat="1" applyFont="1" applyFill="1" applyBorder="1">
      <alignment vertical="top"/>
    </xf>
    <xf numFmtId="168" fontId="6" fillId="0" borderId="0" xfId="10" applyFont="1" applyFill="1" applyBorder="1" applyAlignment="1">
      <alignment vertical="top"/>
    </xf>
    <xf numFmtId="168" fontId="3" fillId="0" borderId="0" xfId="10" applyFont="1" applyFill="1" applyAlignment="1">
      <alignment horizontal="right" vertical="top"/>
    </xf>
    <xf numFmtId="168" fontId="9" fillId="0" borderId="0" xfId="10" applyFont="1" applyFill="1">
      <alignment vertical="top"/>
    </xf>
    <xf numFmtId="176" fontId="8" fillId="0" borderId="0" xfId="10" applyNumberFormat="1" applyFont="1" applyFill="1">
      <alignment vertical="top"/>
    </xf>
    <xf numFmtId="177" fontId="3" fillId="0" borderId="0" xfId="5" applyNumberFormat="1" applyFont="1" applyFill="1">
      <alignment vertical="top"/>
    </xf>
    <xf numFmtId="174" fontId="7" fillId="0" borderId="0" xfId="3" applyNumberFormat="1" applyFont="1" applyFill="1" applyBorder="1">
      <alignment vertical="top"/>
    </xf>
    <xf numFmtId="174" fontId="6" fillId="0" borderId="0" xfId="3" applyNumberFormat="1" applyFont="1" applyFill="1" applyBorder="1">
      <alignment vertical="top"/>
    </xf>
    <xf numFmtId="174" fontId="3" fillId="0" borderId="0" xfId="3" applyNumberFormat="1" applyFont="1" applyFill="1" applyBorder="1">
      <alignment vertical="top"/>
    </xf>
    <xf numFmtId="168" fontId="7" fillId="0" borderId="0" xfId="10" applyFont="1" applyFill="1">
      <alignment vertical="top"/>
    </xf>
    <xf numFmtId="168" fontId="7" fillId="0" borderId="0" xfId="10" applyFont="1" applyBorder="1">
      <alignment vertical="top"/>
    </xf>
    <xf numFmtId="168" fontId="17" fillId="0" borderId="0" xfId="0" applyNumberFormat="1" applyFont="1" applyAlignment="1">
      <alignment vertical="top"/>
    </xf>
    <xf numFmtId="168" fontId="17" fillId="0" borderId="0" xfId="3" applyNumberFormat="1" applyFont="1">
      <alignment vertical="top"/>
    </xf>
    <xf numFmtId="173" fontId="19" fillId="0" borderId="0" xfId="3" applyFont="1" applyFill="1" applyBorder="1">
      <alignment vertical="top"/>
    </xf>
    <xf numFmtId="173" fontId="20" fillId="0" borderId="0" xfId="3" applyFont="1" applyFill="1" applyBorder="1">
      <alignment vertical="top"/>
    </xf>
    <xf numFmtId="173" fontId="21" fillId="0" borderId="0" xfId="3" applyFont="1" applyFill="1" applyBorder="1">
      <alignment vertical="top"/>
    </xf>
    <xf numFmtId="173" fontId="21" fillId="0" borderId="0" xfId="3" applyFont="1">
      <alignment vertical="top"/>
    </xf>
    <xf numFmtId="173" fontId="11" fillId="0" borderId="0" xfId="3" applyFont="1" applyFill="1">
      <alignment vertical="top"/>
    </xf>
    <xf numFmtId="166" fontId="10" fillId="0" borderId="0" xfId="1" applyFont="1" applyFill="1" applyAlignment="1">
      <alignment vertical="top"/>
    </xf>
    <xf numFmtId="168" fontId="17" fillId="0" borderId="0" xfId="3" applyNumberFormat="1" applyFont="1" applyFill="1">
      <alignment vertical="top"/>
    </xf>
    <xf numFmtId="173" fontId="21" fillId="0" borderId="0" xfId="3" applyFont="1" applyFill="1">
      <alignment vertical="top"/>
    </xf>
    <xf numFmtId="166" fontId="19" fillId="0" borderId="0" xfId="1" applyFont="1" applyFill="1" applyBorder="1" applyAlignment="1">
      <alignment vertical="top"/>
    </xf>
    <xf numFmtId="166" fontId="20" fillId="0" borderId="0" xfId="1" applyFont="1" applyFill="1" applyBorder="1" applyAlignment="1">
      <alignment vertical="top"/>
    </xf>
    <xf numFmtId="166" fontId="21" fillId="0" borderId="0" xfId="1" applyFont="1" applyFill="1" applyBorder="1" applyAlignment="1">
      <alignment horizontal="right" vertical="top"/>
    </xf>
    <xf numFmtId="166" fontId="21" fillId="0" borderId="0" xfId="1" applyFont="1" applyFill="1" applyAlignment="1">
      <alignment vertical="top"/>
    </xf>
    <xf numFmtId="166" fontId="7" fillId="0" borderId="0" xfId="1" applyNumberFormat="1" applyFont="1" applyFill="1" applyAlignment="1">
      <alignment vertical="top"/>
    </xf>
    <xf numFmtId="166" fontId="6" fillId="0" borderId="0" xfId="1" applyNumberFormat="1" applyFont="1" applyFill="1" applyAlignment="1">
      <alignment vertical="top"/>
    </xf>
    <xf numFmtId="166" fontId="3" fillId="0" borderId="0" xfId="1" applyNumberFormat="1" applyFont="1" applyFill="1" applyAlignment="1">
      <alignment horizontal="right" vertical="top"/>
    </xf>
    <xf numFmtId="166" fontId="0" fillId="0" borderId="0" xfId="1" applyNumberFormat="1" applyFont="1" applyAlignment="1">
      <alignment vertical="top"/>
    </xf>
    <xf numFmtId="166" fontId="17" fillId="0" borderId="0" xfId="1" applyFont="1" applyFill="1" applyAlignment="1">
      <alignment vertical="top"/>
    </xf>
    <xf numFmtId="168" fontId="0" fillId="0" borderId="0" xfId="1" applyNumberFormat="1" applyFont="1" applyAlignment="1">
      <alignment vertical="top"/>
    </xf>
    <xf numFmtId="171" fontId="19" fillId="0" borderId="0" xfId="9" applyFont="1" applyFill="1" applyBorder="1">
      <alignment vertical="top"/>
    </xf>
    <xf numFmtId="171" fontId="20" fillId="0" borderId="0" xfId="9" applyFont="1" applyFill="1" applyBorder="1">
      <alignment vertical="top"/>
    </xf>
    <xf numFmtId="171" fontId="21" fillId="0" borderId="0" xfId="9" applyFont="1" applyFill="1" applyBorder="1">
      <alignment vertical="top"/>
    </xf>
    <xf numFmtId="171" fontId="21" fillId="0" borderId="0" xfId="9" applyFont="1" applyFill="1">
      <alignment vertical="top"/>
    </xf>
    <xf numFmtId="168" fontId="0" fillId="0" borderId="0" xfId="0" applyFill="1" applyAlignment="1">
      <alignment vertical="top"/>
    </xf>
    <xf numFmtId="168" fontId="3" fillId="0" borderId="0" xfId="1" applyNumberFormat="1" applyFont="1" applyFill="1" applyAlignment="1">
      <alignment vertical="top"/>
    </xf>
    <xf numFmtId="166" fontId="3" fillId="5" borderId="0" xfId="1" applyFont="1" applyFill="1" applyAlignment="1">
      <alignment vertical="top"/>
    </xf>
    <xf numFmtId="166" fontId="10" fillId="5" borderId="0" xfId="1" applyFont="1" applyFill="1" applyAlignment="1">
      <alignment vertical="top"/>
    </xf>
    <xf numFmtId="166" fontId="5" fillId="5" borderId="0" xfId="1" applyFont="1" applyFill="1" applyAlignment="1">
      <alignment vertical="top"/>
    </xf>
    <xf numFmtId="166" fontId="3" fillId="5" borderId="0" xfId="1" applyNumberFormat="1" applyFont="1" applyFill="1" applyAlignment="1">
      <alignment vertical="top"/>
    </xf>
    <xf numFmtId="166" fontId="0" fillId="5" borderId="0" xfId="1" applyFont="1" applyFill="1" applyBorder="1" applyAlignment="1">
      <alignment vertical="top"/>
    </xf>
    <xf numFmtId="168" fontId="3" fillId="5" borderId="0" xfId="0" applyFont="1" applyFill="1">
      <alignment vertical="top"/>
    </xf>
    <xf numFmtId="168" fontId="3" fillId="5" borderId="0" xfId="0" applyFont="1" applyFill="1" applyAlignment="1">
      <alignment vertical="top"/>
    </xf>
    <xf numFmtId="166" fontId="10" fillId="6" borderId="6" xfId="1" applyFont="1" applyFill="1" applyBorder="1" applyAlignment="1">
      <alignment horizontal="center" vertical="top"/>
    </xf>
    <xf numFmtId="172" fontId="5" fillId="6" borderId="5" xfId="2" applyFont="1" applyFill="1" applyBorder="1">
      <alignment vertical="top"/>
    </xf>
    <xf numFmtId="168" fontId="3" fillId="6" borderId="5" xfId="0" applyFont="1" applyFill="1" applyBorder="1">
      <alignment vertical="top"/>
    </xf>
    <xf numFmtId="166" fontId="5" fillId="6" borderId="5" xfId="1" applyFont="1" applyFill="1" applyBorder="1" applyAlignment="1">
      <alignment horizontal="center" vertical="top"/>
    </xf>
    <xf numFmtId="168" fontId="7" fillId="6" borderId="6" xfId="0" applyFont="1" applyFill="1" applyBorder="1" applyAlignment="1">
      <alignment horizontal="center" vertical="top"/>
    </xf>
    <xf numFmtId="0" fontId="25" fillId="0" borderId="0" xfId="1" applyNumberFormat="1" applyFont="1" applyAlignment="1">
      <alignment horizontal="center" vertical="center"/>
    </xf>
    <xf numFmtId="172" fontId="5" fillId="0" borderId="5" xfId="2" applyFont="1" applyFill="1" applyBorder="1">
      <alignment vertical="top"/>
    </xf>
    <xf numFmtId="168" fontId="3" fillId="0" borderId="5" xfId="0" applyFont="1" applyFill="1" applyBorder="1">
      <alignment vertical="top"/>
    </xf>
    <xf numFmtId="168" fontId="5" fillId="6" borderId="5" xfId="0" applyFont="1" applyFill="1" applyBorder="1">
      <alignment vertical="top"/>
    </xf>
    <xf numFmtId="171" fontId="7" fillId="0" borderId="0" xfId="9" applyFont="1" applyFill="1">
      <alignment vertical="top"/>
    </xf>
    <xf numFmtId="171" fontId="6" fillId="0" borderId="0" xfId="9" applyFont="1" applyFill="1">
      <alignment vertical="top"/>
    </xf>
    <xf numFmtId="171" fontId="3" fillId="0" borderId="0" xfId="9" applyFont="1" applyFill="1">
      <alignment vertical="top"/>
    </xf>
    <xf numFmtId="171" fontId="3" fillId="5" borderId="0" xfId="9" applyFont="1" applyFill="1">
      <alignment vertical="top"/>
    </xf>
    <xf numFmtId="171" fontId="5" fillId="5" borderId="0" xfId="9" applyFont="1" applyFill="1">
      <alignment vertical="top"/>
    </xf>
    <xf numFmtId="168" fontId="5" fillId="0" borderId="0" xfId="0" applyFont="1">
      <alignment vertical="top"/>
    </xf>
    <xf numFmtId="168" fontId="5" fillId="5" borderId="0" xfId="0" applyFont="1" applyFill="1">
      <alignment vertical="top"/>
    </xf>
    <xf numFmtId="172" fontId="5" fillId="0" borderId="0" xfId="2" applyFont="1">
      <alignment vertical="top"/>
    </xf>
    <xf numFmtId="172" fontId="5" fillId="5" borderId="0" xfId="2" applyFont="1" applyFill="1">
      <alignment vertical="top"/>
    </xf>
    <xf numFmtId="168" fontId="3" fillId="5" borderId="0" xfId="10" applyFont="1" applyFill="1">
      <alignment vertical="top"/>
    </xf>
    <xf numFmtId="181" fontId="3" fillId="5" borderId="0" xfId="5" applyFont="1" applyFill="1">
      <alignment vertical="top"/>
    </xf>
    <xf numFmtId="173" fontId="3" fillId="5" borderId="0" xfId="3" applyFont="1" applyFill="1">
      <alignment vertical="top"/>
    </xf>
    <xf numFmtId="168" fontId="7" fillId="5" borderId="0" xfId="10" applyFont="1" applyFill="1" applyBorder="1">
      <alignment vertical="top"/>
    </xf>
    <xf numFmtId="168" fontId="6" fillId="5" borderId="0" xfId="10" applyFont="1" applyFill="1" applyBorder="1">
      <alignment vertical="top"/>
    </xf>
    <xf numFmtId="168" fontId="3" fillId="5" borderId="0" xfId="10" applyFont="1" applyFill="1" applyBorder="1" applyAlignment="1">
      <alignment horizontal="right" vertical="top"/>
    </xf>
    <xf numFmtId="168" fontId="7" fillId="5" borderId="0" xfId="10" applyFont="1" applyFill="1">
      <alignment vertical="top"/>
    </xf>
    <xf numFmtId="168" fontId="3" fillId="5" borderId="0" xfId="10" applyFont="1" applyFill="1" applyAlignment="1">
      <alignment horizontal="right" vertical="top"/>
    </xf>
    <xf numFmtId="168" fontId="0" fillId="5" borderId="0" xfId="0" applyFill="1" applyAlignment="1">
      <alignment vertical="top"/>
    </xf>
    <xf numFmtId="166" fontId="17" fillId="0" borderId="0" xfId="1" applyNumberFormat="1" applyFont="1" applyAlignment="1">
      <alignment vertical="top"/>
    </xf>
    <xf numFmtId="166" fontId="21" fillId="0" borderId="0" xfId="1" applyFont="1" applyAlignment="1">
      <alignment vertical="top"/>
    </xf>
    <xf numFmtId="168" fontId="17" fillId="0" borderId="0" xfId="1" applyNumberFormat="1" applyFont="1" applyAlignment="1">
      <alignment vertical="top"/>
    </xf>
    <xf numFmtId="168" fontId="28" fillId="0" borderId="0" xfId="0" applyFont="1" applyFill="1" applyBorder="1">
      <alignment vertical="top"/>
    </xf>
    <xf numFmtId="168" fontId="28" fillId="0" borderId="0" xfId="0" applyFont="1">
      <alignment vertical="top"/>
    </xf>
    <xf numFmtId="168" fontId="28" fillId="0" borderId="0" xfId="0" applyFont="1" applyFill="1">
      <alignment vertical="top"/>
    </xf>
    <xf numFmtId="168" fontId="28" fillId="0" borderId="0" xfId="0" applyFont="1" applyAlignment="1">
      <alignment vertical="top"/>
    </xf>
    <xf numFmtId="173" fontId="19" fillId="0" borderId="0" xfId="3" applyFont="1" applyFill="1" applyBorder="1" applyAlignment="1">
      <alignment vertical="top"/>
    </xf>
    <xf numFmtId="173" fontId="20" fillId="0" borderId="0" xfId="3" applyFont="1" applyFill="1" applyBorder="1" applyAlignment="1">
      <alignment vertical="top"/>
    </xf>
    <xf numFmtId="173" fontId="21" fillId="0" borderId="0" xfId="3" applyFont="1" applyFill="1" applyBorder="1" applyAlignment="1">
      <alignment horizontal="right" vertical="top"/>
    </xf>
    <xf numFmtId="173" fontId="21" fillId="0" borderId="0" xfId="3" applyFont="1" applyFill="1" applyAlignment="1">
      <alignment vertical="top"/>
    </xf>
    <xf numFmtId="173" fontId="28" fillId="0" borderId="0" xfId="3" applyNumberFormat="1" applyFont="1">
      <alignment vertical="top"/>
    </xf>
    <xf numFmtId="173" fontId="26" fillId="0" borderId="0" xfId="3" applyNumberFormat="1" applyFont="1">
      <alignment vertical="top"/>
    </xf>
    <xf numFmtId="171" fontId="3" fillId="0" borderId="0" xfId="1" applyNumberFormat="1" applyFont="1" applyAlignment="1">
      <alignment vertical="top"/>
    </xf>
    <xf numFmtId="166" fontId="3" fillId="6" borderId="5" xfId="1" applyFont="1" applyFill="1" applyBorder="1" applyAlignment="1">
      <alignment vertical="top"/>
    </xf>
    <xf numFmtId="172" fontId="3" fillId="6" borderId="5" xfId="2" applyNumberFormat="1" applyFont="1" applyFill="1" applyBorder="1">
      <alignment vertical="top"/>
    </xf>
    <xf numFmtId="172" fontId="17" fillId="0" borderId="0" xfId="2" applyFont="1" applyFill="1" applyBorder="1">
      <alignment vertical="top"/>
    </xf>
    <xf numFmtId="166" fontId="26" fillId="0" borderId="0" xfId="1" applyFont="1" applyAlignment="1">
      <alignment vertical="top"/>
    </xf>
    <xf numFmtId="166" fontId="26" fillId="0" borderId="0" xfId="1" applyFont="1" applyFill="1" applyAlignment="1">
      <alignment vertical="top"/>
    </xf>
    <xf numFmtId="166" fontId="27" fillId="0" borderId="0" xfId="1" applyFont="1" applyFill="1" applyAlignment="1">
      <alignment vertical="top"/>
    </xf>
    <xf numFmtId="166" fontId="28" fillId="0" borderId="0" xfId="1" applyFont="1" applyAlignment="1">
      <alignment horizontal="right" vertical="top"/>
    </xf>
    <xf numFmtId="166" fontId="28" fillId="0" borderId="4" xfId="1" applyFont="1" applyBorder="1" applyAlignment="1">
      <alignment vertical="top"/>
    </xf>
    <xf numFmtId="166" fontId="28" fillId="0" borderId="0" xfId="1" applyFont="1" applyFill="1" applyAlignment="1">
      <alignment horizontal="right" vertical="top"/>
    </xf>
    <xf numFmtId="173" fontId="29" fillId="0" borderId="0" xfId="3" applyFont="1" applyFill="1">
      <alignment vertical="top"/>
    </xf>
    <xf numFmtId="173" fontId="7" fillId="0" borderId="0" xfId="3" applyFont="1" applyFill="1" applyAlignment="1">
      <alignment horizontal="right" vertical="top"/>
    </xf>
    <xf numFmtId="173" fontId="7" fillId="5" borderId="0" xfId="3" applyFont="1" applyFill="1">
      <alignment vertical="top"/>
    </xf>
    <xf numFmtId="173" fontId="7" fillId="6" borderId="5" xfId="3" applyFont="1" applyFill="1" applyBorder="1" applyAlignment="1">
      <alignment horizontal="center" vertical="center"/>
    </xf>
    <xf numFmtId="166" fontId="3" fillId="0" borderId="0" xfId="1" applyFont="1" applyBorder="1" applyAlignment="1">
      <alignment vertical="top"/>
    </xf>
    <xf numFmtId="166" fontId="3" fillId="3" borderId="0" xfId="1" applyFont="1" applyFill="1" applyBorder="1" applyAlignment="1">
      <alignment vertical="top"/>
    </xf>
    <xf numFmtId="166" fontId="7" fillId="0" borderId="2" xfId="1" applyFont="1" applyFill="1" applyBorder="1" applyAlignment="1">
      <alignment vertical="top"/>
    </xf>
    <xf numFmtId="166" fontId="6" fillId="0" borderId="2" xfId="1" applyFont="1" applyFill="1" applyBorder="1" applyAlignment="1">
      <alignment vertical="top"/>
    </xf>
    <xf numFmtId="166" fontId="3" fillId="0" borderId="2" xfId="1" applyFont="1" applyFill="1" applyBorder="1" applyAlignment="1">
      <alignment horizontal="right" vertical="top"/>
    </xf>
    <xf numFmtId="166" fontId="3" fillId="0" borderId="2" xfId="1" applyFont="1" applyBorder="1" applyAlignment="1">
      <alignment vertical="top"/>
    </xf>
    <xf numFmtId="166" fontId="3" fillId="0" borderId="2" xfId="1" applyFont="1" applyFill="1" applyBorder="1" applyAlignment="1">
      <alignment vertical="top"/>
    </xf>
    <xf numFmtId="166" fontId="7" fillId="0" borderId="3" xfId="1" applyFont="1" applyFill="1" applyBorder="1" applyAlignment="1">
      <alignment vertical="top"/>
    </xf>
    <xf numFmtId="166" fontId="6" fillId="0" borderId="3" xfId="1" applyFont="1" applyFill="1" applyBorder="1" applyAlignment="1">
      <alignment vertical="top"/>
    </xf>
    <xf numFmtId="166" fontId="3" fillId="0" borderId="3" xfId="1" applyFont="1" applyFill="1" applyBorder="1" applyAlignment="1">
      <alignment horizontal="right" vertical="top"/>
    </xf>
    <xf numFmtId="166" fontId="3" fillId="0" borderId="3" xfId="1" applyFont="1" applyBorder="1" applyAlignment="1">
      <alignment vertical="top"/>
    </xf>
    <xf numFmtId="166" fontId="3" fillId="0" borderId="3" xfId="1" applyFont="1" applyFill="1" applyBorder="1" applyAlignment="1">
      <alignment vertical="top"/>
    </xf>
    <xf numFmtId="168" fontId="21" fillId="0" borderId="0" xfId="0" applyFont="1">
      <alignment vertical="top"/>
    </xf>
    <xf numFmtId="168" fontId="17" fillId="0" borderId="0" xfId="1" applyNumberFormat="1" applyFont="1" applyBorder="1" applyAlignment="1">
      <alignment vertical="top"/>
    </xf>
    <xf numFmtId="168" fontId="19" fillId="0" borderId="0" xfId="0" applyFont="1" applyFill="1" applyBorder="1">
      <alignment vertical="top"/>
    </xf>
    <xf numFmtId="168" fontId="20" fillId="0" borderId="0" xfId="0" applyFont="1" applyFill="1" applyBorder="1">
      <alignment vertical="top"/>
    </xf>
    <xf numFmtId="168" fontId="21" fillId="0" borderId="0" xfId="0" applyFont="1" applyFill="1" applyBorder="1">
      <alignment vertical="top"/>
    </xf>
    <xf numFmtId="168" fontId="21" fillId="0" borderId="0" xfId="0" applyFont="1" applyFill="1">
      <alignment vertical="top"/>
    </xf>
    <xf numFmtId="166" fontId="21" fillId="5" borderId="0" xfId="1" applyFont="1" applyFill="1" applyAlignment="1">
      <alignment vertical="top"/>
    </xf>
    <xf numFmtId="166" fontId="28" fillId="0" borderId="4" xfId="1" applyFont="1" applyFill="1" applyBorder="1" applyAlignment="1">
      <alignment vertical="top"/>
    </xf>
    <xf numFmtId="166" fontId="3" fillId="0" borderId="4" xfId="1" applyFont="1" applyFill="1" applyBorder="1" applyAlignment="1">
      <alignment vertical="top"/>
    </xf>
    <xf numFmtId="166" fontId="28" fillId="0" borderId="0" xfId="1" applyFont="1" applyAlignment="1">
      <alignment vertical="top"/>
    </xf>
    <xf numFmtId="166" fontId="28" fillId="0" borderId="0" xfId="1" applyNumberFormat="1" applyFont="1" applyAlignment="1">
      <alignment vertical="top"/>
    </xf>
    <xf numFmtId="166" fontId="28" fillId="0" borderId="0" xfId="1" applyFont="1" applyFill="1" applyAlignment="1">
      <alignment vertical="top"/>
    </xf>
    <xf numFmtId="166" fontId="26" fillId="0" borderId="0" xfId="1" applyFont="1" applyFill="1" applyBorder="1" applyAlignment="1">
      <alignment vertical="top"/>
    </xf>
    <xf numFmtId="166" fontId="27" fillId="0" borderId="0" xfId="1" applyFont="1" applyFill="1" applyBorder="1" applyAlignment="1">
      <alignment vertical="top"/>
    </xf>
    <xf numFmtId="166" fontId="28" fillId="0" borderId="0" xfId="1" applyFont="1" applyFill="1" applyBorder="1" applyAlignment="1">
      <alignment horizontal="right" vertical="top"/>
    </xf>
    <xf numFmtId="168" fontId="7" fillId="5" borderId="0" xfId="0" applyFont="1" applyFill="1" applyAlignment="1">
      <alignment vertical="top"/>
    </xf>
    <xf numFmtId="168" fontId="6" fillId="5" borderId="0" xfId="0" applyFont="1" applyFill="1" applyAlignment="1">
      <alignment vertical="top"/>
    </xf>
    <xf numFmtId="168" fontId="3" fillId="5" borderId="0" xfId="0" applyFont="1" applyFill="1" applyAlignment="1">
      <alignment horizontal="right" vertical="top"/>
    </xf>
    <xf numFmtId="181" fontId="7" fillId="5" borderId="0" xfId="5" applyFont="1" applyFill="1">
      <alignment vertical="top"/>
    </xf>
    <xf numFmtId="181" fontId="6" fillId="5" borderId="0" xfId="5" applyFont="1" applyFill="1">
      <alignment vertical="top"/>
    </xf>
    <xf numFmtId="181" fontId="0" fillId="5" borderId="0" xfId="5" applyFont="1" applyFill="1">
      <alignment vertical="top"/>
    </xf>
    <xf numFmtId="173" fontId="3" fillId="0" borderId="7" xfId="3" applyFill="1" applyBorder="1" applyAlignment="1">
      <alignment horizontal="center" vertical="top"/>
    </xf>
    <xf numFmtId="175" fontId="3" fillId="0" borderId="5" xfId="10" applyNumberFormat="1" applyFont="1" applyFill="1" applyBorder="1" applyAlignment="1">
      <alignment horizontal="center" vertical="top"/>
    </xf>
    <xf numFmtId="168" fontId="5" fillId="0" borderId="0" xfId="0" applyFont="1" applyFill="1" applyBorder="1" applyAlignment="1">
      <alignment vertical="top"/>
    </xf>
    <xf numFmtId="168" fontId="7" fillId="0" borderId="0" xfId="0" applyFont="1" applyBorder="1" applyAlignment="1">
      <alignment horizontal="right" vertical="top"/>
    </xf>
    <xf numFmtId="168" fontId="7" fillId="0" borderId="0" xfId="0" applyFont="1" applyBorder="1" applyAlignment="1">
      <alignment vertical="top"/>
    </xf>
    <xf numFmtId="166" fontId="5" fillId="5" borderId="0" xfId="1" applyFont="1" applyFill="1" applyBorder="1" applyAlignment="1">
      <alignment vertical="top"/>
    </xf>
    <xf numFmtId="166" fontId="5" fillId="0" borderId="0" xfId="1" applyFont="1" applyFill="1" applyBorder="1" applyAlignment="1">
      <alignment horizontal="center" vertical="top"/>
    </xf>
    <xf numFmtId="168" fontId="7" fillId="0" borderId="7" xfId="0" applyFont="1" applyFill="1" applyBorder="1" applyAlignment="1">
      <alignment horizontal="center" vertical="center"/>
    </xf>
    <xf numFmtId="168" fontId="7" fillId="6" borderId="5" xfId="0" applyFont="1" applyFill="1" applyBorder="1" applyAlignment="1">
      <alignment horizontal="center" vertical="top"/>
    </xf>
    <xf numFmtId="172" fontId="31" fillId="5" borderId="0" xfId="2" applyFont="1" applyFill="1">
      <alignment vertical="top"/>
    </xf>
    <xf numFmtId="168" fontId="31" fillId="5" borderId="0" xfId="0" applyFont="1" applyFill="1">
      <alignment vertical="top"/>
    </xf>
    <xf numFmtId="166" fontId="31" fillId="5" borderId="0" xfId="1" applyFont="1" applyFill="1" applyAlignment="1">
      <alignment vertical="top"/>
    </xf>
    <xf numFmtId="171" fontId="31" fillId="5" borderId="0" xfId="9" applyFont="1" applyFill="1">
      <alignment vertical="top"/>
    </xf>
    <xf numFmtId="166" fontId="31" fillId="5" borderId="0" xfId="1" applyNumberFormat="1" applyFont="1" applyFill="1" applyAlignment="1">
      <alignment vertical="top"/>
    </xf>
    <xf numFmtId="168" fontId="0" fillId="0" borderId="7" xfId="0" applyFill="1" applyBorder="1" applyAlignment="1">
      <alignment horizontal="center" vertical="top"/>
    </xf>
    <xf numFmtId="166" fontId="7" fillId="5" borderId="0" xfId="10" applyNumberFormat="1" applyFont="1" applyFill="1" applyBorder="1">
      <alignment vertical="top"/>
    </xf>
    <xf numFmtId="166" fontId="6" fillId="5" borderId="0" xfId="10" applyNumberFormat="1" applyFont="1" applyFill="1" applyBorder="1">
      <alignment vertical="top"/>
    </xf>
    <xf numFmtId="166" fontId="3" fillId="5" borderId="0" xfId="10" applyNumberFormat="1" applyFont="1" applyFill="1" applyBorder="1" applyAlignment="1">
      <alignment horizontal="right" vertical="top"/>
    </xf>
    <xf numFmtId="175" fontId="3" fillId="7" borderId="5" xfId="10" applyNumberFormat="1" applyFont="1" applyFill="1" applyBorder="1" applyAlignment="1">
      <alignment horizontal="center" vertical="top"/>
    </xf>
    <xf numFmtId="173" fontId="3" fillId="7" borderId="5" xfId="3" applyFont="1" applyFill="1" applyBorder="1" applyAlignment="1">
      <alignment horizontal="center" vertical="top"/>
    </xf>
    <xf numFmtId="168" fontId="3" fillId="6" borderId="5" xfId="10" applyFont="1" applyFill="1" applyBorder="1" applyAlignment="1">
      <alignment horizontal="center" vertical="top"/>
    </xf>
    <xf numFmtId="168" fontId="3" fillId="6" borderId="5" xfId="10" applyFont="1" applyFill="1" applyBorder="1" applyAlignment="1">
      <alignment horizontal="center" vertical="top" wrapText="1"/>
    </xf>
    <xf numFmtId="168" fontId="28" fillId="0" borderId="0" xfId="0" applyFont="1" applyFill="1" applyBorder="1" applyAlignment="1">
      <alignment horizontal="center" vertical="top"/>
    </xf>
    <xf numFmtId="171" fontId="3" fillId="0" borderId="0" xfId="9" applyFont="1" applyFill="1" applyBorder="1">
      <alignment vertical="top"/>
    </xf>
    <xf numFmtId="171" fontId="5" fillId="0" borderId="0" xfId="9" applyFont="1" applyFill="1">
      <alignment vertical="top"/>
    </xf>
    <xf numFmtId="171" fontId="5" fillId="0" borderId="0" xfId="9" applyFont="1" applyFill="1" applyBorder="1">
      <alignment vertical="top"/>
    </xf>
    <xf numFmtId="168" fontId="3" fillId="8" borderId="0" xfId="0" applyFont="1" applyFill="1" applyBorder="1" applyAlignment="1">
      <alignment horizontal="right" vertical="top"/>
    </xf>
    <xf numFmtId="168" fontId="28" fillId="8" borderId="5" xfId="0" applyFont="1" applyFill="1" applyBorder="1" applyAlignment="1">
      <alignment horizontal="center" vertical="top"/>
    </xf>
    <xf numFmtId="166" fontId="32" fillId="0" borderId="0" xfId="1" applyFont="1" applyFill="1" applyAlignment="1">
      <alignment vertical="top"/>
    </xf>
    <xf numFmtId="166" fontId="33" fillId="0" borderId="0" xfId="1" applyFont="1" applyFill="1" applyAlignment="1">
      <alignment vertical="top"/>
    </xf>
    <xf numFmtId="166" fontId="34" fillId="0" borderId="0" xfId="1" applyFont="1" applyFill="1" applyAlignment="1">
      <alignment horizontal="right" vertical="top"/>
    </xf>
    <xf numFmtId="166" fontId="34" fillId="0" borderId="0" xfId="1" applyFont="1" applyAlignment="1">
      <alignment vertical="top"/>
    </xf>
    <xf numFmtId="166" fontId="34" fillId="5" borderId="0" xfId="1" applyFont="1" applyFill="1" applyAlignment="1">
      <alignment vertical="top"/>
    </xf>
    <xf numFmtId="182" fontId="7" fillId="0" borderId="0" xfId="4" applyFont="1" applyFill="1" applyBorder="1">
      <alignment vertical="top"/>
    </xf>
    <xf numFmtId="182" fontId="3" fillId="0" borderId="0" xfId="4" applyFont="1" applyFill="1" applyBorder="1">
      <alignment vertical="top"/>
    </xf>
    <xf numFmtId="166" fontId="28" fillId="0" borderId="0" xfId="1" applyFont="1" applyFill="1" applyBorder="1" applyAlignment="1">
      <alignment vertical="top"/>
    </xf>
    <xf numFmtId="181" fontId="3" fillId="0" borderId="0" xfId="5" applyFont="1">
      <alignment vertical="top"/>
    </xf>
    <xf numFmtId="181" fontId="7" fillId="0" borderId="0" xfId="5" applyFont="1" applyFill="1" applyBorder="1">
      <alignment vertical="top"/>
    </xf>
    <xf numFmtId="181" fontId="0" fillId="0" borderId="0" xfId="5" applyFont="1">
      <alignment vertical="top"/>
    </xf>
    <xf numFmtId="181" fontId="5" fillId="5" borderId="0" xfId="5" applyFont="1" applyFill="1">
      <alignment vertical="top"/>
    </xf>
    <xf numFmtId="168" fontId="28" fillId="0" borderId="0" xfId="1" applyNumberFormat="1" applyFont="1" applyFill="1" applyAlignment="1">
      <alignment vertical="top"/>
    </xf>
    <xf numFmtId="166" fontId="0" fillId="6" borderId="5" xfId="1" applyNumberFormat="1" applyFont="1" applyFill="1" applyBorder="1" applyAlignment="1">
      <alignment vertical="top"/>
    </xf>
    <xf numFmtId="166" fontId="35" fillId="0" borderId="0" xfId="1" applyFont="1" applyFill="1" applyAlignment="1">
      <alignment vertical="top"/>
    </xf>
    <xf numFmtId="173" fontId="26" fillId="0" borderId="0" xfId="3" applyFont="1" applyFill="1" applyBorder="1">
      <alignment vertical="top"/>
    </xf>
    <xf numFmtId="173" fontId="27" fillId="0" borderId="0" xfId="3" applyFont="1" applyFill="1" applyBorder="1">
      <alignment vertical="top"/>
    </xf>
    <xf numFmtId="173" fontId="28" fillId="0" borderId="0" xfId="3" applyFont="1" applyFill="1" applyBorder="1" applyAlignment="1">
      <alignment horizontal="right" vertical="top"/>
    </xf>
    <xf numFmtId="173" fontId="28" fillId="0" borderId="0" xfId="3" applyFont="1">
      <alignment vertical="top"/>
    </xf>
    <xf numFmtId="168" fontId="28" fillId="8" borderId="0" xfId="0" applyFont="1" applyFill="1" applyBorder="1" applyAlignment="1">
      <alignment horizontal="right" vertical="top"/>
    </xf>
    <xf numFmtId="173" fontId="36" fillId="0" borderId="0" xfId="3" applyFont="1">
      <alignment vertical="top"/>
    </xf>
    <xf numFmtId="173" fontId="26" fillId="0" borderId="0" xfId="3" applyFont="1">
      <alignment vertical="top"/>
    </xf>
    <xf numFmtId="173" fontId="26" fillId="0" borderId="0" xfId="3" applyFont="1" applyFill="1">
      <alignment vertical="top"/>
    </xf>
    <xf numFmtId="168" fontId="36" fillId="0" borderId="0" xfId="0" applyFont="1" applyAlignment="1">
      <alignment vertical="top"/>
    </xf>
    <xf numFmtId="166" fontId="28" fillId="2" borderId="0" xfId="1" applyFont="1" applyFill="1" applyAlignment="1">
      <alignment horizontal="right" vertical="top"/>
    </xf>
    <xf numFmtId="171" fontId="28" fillId="0" borderId="0" xfId="1" applyNumberFormat="1" applyFont="1" applyAlignment="1">
      <alignment vertical="top"/>
    </xf>
    <xf numFmtId="168" fontId="26" fillId="0" borderId="1" xfId="0" applyFont="1" applyBorder="1" applyAlignment="1">
      <alignment horizontal="right" vertical="top"/>
    </xf>
    <xf numFmtId="168" fontId="26" fillId="0" borderId="1" xfId="0" applyFont="1" applyBorder="1" applyAlignment="1">
      <alignment vertical="top"/>
    </xf>
    <xf numFmtId="181" fontId="17" fillId="0" borderId="0" xfId="5" applyFont="1" applyFill="1">
      <alignment vertical="top"/>
    </xf>
    <xf numFmtId="181" fontId="3" fillId="0" borderId="0" xfId="5">
      <alignment vertical="top"/>
    </xf>
    <xf numFmtId="181" fontId="8" fillId="0" borderId="0" xfId="5" applyFont="1" applyFill="1">
      <alignment vertical="top"/>
    </xf>
    <xf numFmtId="181" fontId="3" fillId="4" borderId="0" xfId="5" applyFont="1" applyFill="1">
      <alignment vertical="top"/>
    </xf>
    <xf numFmtId="181" fontId="23" fillId="0" borderId="0" xfId="5" applyFont="1">
      <alignment vertical="top"/>
    </xf>
    <xf numFmtId="181" fontId="6" fillId="0" borderId="0" xfId="5" applyFont="1" applyBorder="1">
      <alignment vertical="top"/>
    </xf>
    <xf numFmtId="168" fontId="23" fillId="0" borderId="0" xfId="0" applyFont="1">
      <alignment vertical="top"/>
    </xf>
    <xf numFmtId="168" fontId="6" fillId="0" borderId="0" xfId="0" applyFont="1" applyBorder="1">
      <alignment vertical="top"/>
    </xf>
    <xf numFmtId="172" fontId="17" fillId="0" borderId="0" xfId="2" applyNumberFormat="1" applyFont="1" applyAlignment="1">
      <alignment vertical="top"/>
    </xf>
    <xf numFmtId="166" fontId="3" fillId="0" borderId="5" xfId="0" applyNumberFormat="1" applyFont="1" applyFill="1" applyBorder="1">
      <alignment vertical="top"/>
    </xf>
    <xf numFmtId="166" fontId="31" fillId="5" borderId="0" xfId="0" applyNumberFormat="1" applyFont="1" applyFill="1">
      <alignment vertical="top"/>
    </xf>
    <xf numFmtId="166" fontId="5" fillId="5" borderId="0" xfId="0" applyNumberFormat="1" applyFont="1" applyFill="1">
      <alignment vertical="top"/>
    </xf>
    <xf numFmtId="166" fontId="5" fillId="6" borderId="5" xfId="9" applyNumberFormat="1" applyFont="1" applyFill="1" applyBorder="1">
      <alignment vertical="top"/>
    </xf>
    <xf numFmtId="182" fontId="3" fillId="4" borderId="0" xfId="4" applyFont="1" applyFill="1">
      <alignment vertical="top"/>
    </xf>
    <xf numFmtId="182" fontId="17" fillId="0" borderId="0" xfId="4" applyFont="1" applyFill="1">
      <alignment vertical="top"/>
    </xf>
    <xf numFmtId="182" fontId="3" fillId="0" borderId="0" xfId="4">
      <alignment vertical="top"/>
    </xf>
    <xf numFmtId="182" fontId="8" fillId="0" borderId="0" xfId="4" applyFont="1" applyFill="1">
      <alignment vertical="top"/>
    </xf>
    <xf numFmtId="182" fontId="3" fillId="5" borderId="0" xfId="4" applyFont="1" applyFill="1">
      <alignment vertical="top"/>
    </xf>
    <xf numFmtId="168" fontId="7" fillId="5" borderId="0" xfId="0" applyFont="1" applyFill="1">
      <alignment vertical="top"/>
    </xf>
    <xf numFmtId="168" fontId="6" fillId="5" borderId="0" xfId="0" applyFont="1" applyFill="1">
      <alignment vertical="top"/>
    </xf>
    <xf numFmtId="166" fontId="10" fillId="6" borderId="5" xfId="1" applyFont="1" applyFill="1" applyBorder="1" applyAlignment="1">
      <alignment horizontal="center" vertical="top"/>
    </xf>
    <xf numFmtId="166" fontId="5" fillId="0" borderId="6" xfId="1" applyFont="1" applyFill="1" applyBorder="1" applyAlignment="1">
      <alignment horizontal="center" vertical="top"/>
    </xf>
    <xf numFmtId="181" fontId="28" fillId="0" borderId="0" xfId="5" applyFont="1" applyFill="1" applyBorder="1">
      <alignment vertical="top"/>
    </xf>
    <xf numFmtId="181" fontId="28" fillId="0" borderId="0" xfId="5" applyFont="1">
      <alignment vertical="top"/>
    </xf>
    <xf numFmtId="181" fontId="28" fillId="0" borderId="0" xfId="5" applyFont="1" applyFill="1">
      <alignment vertical="top"/>
    </xf>
    <xf numFmtId="168" fontId="28" fillId="7" borderId="0" xfId="0" applyFont="1" applyFill="1" applyAlignment="1">
      <alignment vertical="top"/>
    </xf>
    <xf numFmtId="166" fontId="28" fillId="0" borderId="0" xfId="10" applyNumberFormat="1" applyFont="1" applyFill="1" applyBorder="1">
      <alignment vertical="top"/>
    </xf>
    <xf numFmtId="168" fontId="28" fillId="0" borderId="0" xfId="10" applyFont="1" applyFill="1" applyBorder="1">
      <alignment vertical="top"/>
    </xf>
    <xf numFmtId="168" fontId="28" fillId="5" borderId="0" xfId="0" applyFont="1" applyFill="1">
      <alignment vertical="top"/>
    </xf>
    <xf numFmtId="168" fontId="28" fillId="4" borderId="0" xfId="10" applyFont="1" applyFill="1" applyBorder="1">
      <alignment vertical="top"/>
    </xf>
    <xf numFmtId="171" fontId="28" fillId="5" borderId="0" xfId="9" applyFont="1" applyFill="1">
      <alignment vertical="top"/>
    </xf>
    <xf numFmtId="168" fontId="28" fillId="0" borderId="4" xfId="10" applyFont="1" applyFill="1" applyBorder="1">
      <alignment vertical="top"/>
    </xf>
    <xf numFmtId="168" fontId="28" fillId="0" borderId="4" xfId="0" applyFont="1" applyFill="1" applyBorder="1">
      <alignment vertical="top"/>
    </xf>
    <xf numFmtId="181" fontId="28" fillId="0" borderId="4" xfId="5" applyFont="1" applyFill="1" applyBorder="1">
      <alignment vertical="top"/>
    </xf>
    <xf numFmtId="166" fontId="28" fillId="5" borderId="4" xfId="1" applyFont="1" applyFill="1" applyBorder="1" applyAlignment="1">
      <alignment vertical="top"/>
    </xf>
    <xf numFmtId="168" fontId="28" fillId="4" borderId="4" xfId="10" applyFont="1" applyFill="1" applyBorder="1">
      <alignment vertical="top"/>
    </xf>
    <xf numFmtId="168" fontId="28" fillId="5" borderId="0" xfId="0" applyFont="1" applyFill="1" applyAlignment="1">
      <alignment vertical="top"/>
    </xf>
    <xf numFmtId="168" fontId="28" fillId="5" borderId="4" xfId="0" applyFont="1" applyFill="1" applyBorder="1" applyAlignment="1">
      <alignment vertical="top"/>
    </xf>
    <xf numFmtId="166" fontId="28" fillId="5" borderId="0" xfId="1" applyFont="1" applyFill="1" applyAlignment="1">
      <alignment vertical="top"/>
    </xf>
    <xf numFmtId="166" fontId="28" fillId="0" borderId="0" xfId="0" applyNumberFormat="1" applyFont="1" applyAlignment="1">
      <alignment vertical="top"/>
    </xf>
    <xf numFmtId="166" fontId="28" fillId="5" borderId="0" xfId="1" applyFont="1" applyFill="1" applyBorder="1" applyAlignment="1">
      <alignment vertical="top"/>
    </xf>
    <xf numFmtId="168" fontId="28" fillId="0" borderId="0" xfId="10" applyFont="1" applyFill="1">
      <alignment vertical="top"/>
    </xf>
    <xf numFmtId="168" fontId="28" fillId="0" borderId="0" xfId="10" applyNumberFormat="1" applyFont="1" applyFill="1" applyBorder="1">
      <alignment vertical="top"/>
    </xf>
    <xf numFmtId="168" fontId="28" fillId="0" borderId="0" xfId="0" applyFont="1" applyBorder="1" applyAlignment="1">
      <alignment vertical="top"/>
    </xf>
    <xf numFmtId="168" fontId="28" fillId="0" borderId="0" xfId="0" applyFont="1" applyBorder="1">
      <alignment vertical="top"/>
    </xf>
    <xf numFmtId="181" fontId="28" fillId="0" borderId="0" xfId="5" applyFont="1" applyBorder="1">
      <alignment vertical="top"/>
    </xf>
    <xf numFmtId="168" fontId="28" fillId="0" borderId="0" xfId="10" applyFont="1" applyFill="1" applyAlignment="1">
      <alignment horizontal="right" vertical="top"/>
    </xf>
    <xf numFmtId="168" fontId="28" fillId="7" borderId="0" xfId="10" applyFont="1" applyFill="1">
      <alignment vertical="top"/>
    </xf>
    <xf numFmtId="168" fontId="28" fillId="0" borderId="0" xfId="10" applyFont="1" applyAlignment="1">
      <alignment horizontal="right" vertical="top"/>
    </xf>
    <xf numFmtId="174" fontId="28" fillId="0" borderId="0" xfId="3" applyNumberFormat="1" applyFont="1">
      <alignment vertical="top"/>
    </xf>
    <xf numFmtId="174" fontId="28" fillId="0" borderId="5" xfId="3" applyNumberFormat="1" applyFont="1" applyFill="1" applyBorder="1" applyAlignment="1">
      <alignment horizontal="right" vertical="top"/>
    </xf>
    <xf numFmtId="174" fontId="28" fillId="4" borderId="0" xfId="3" applyNumberFormat="1" applyFont="1" applyFill="1">
      <alignment vertical="top"/>
    </xf>
    <xf numFmtId="168" fontId="28" fillId="0" borderId="0" xfId="10" applyFont="1">
      <alignment vertical="top"/>
    </xf>
    <xf numFmtId="168" fontId="28" fillId="0" borderId="5" xfId="10" applyFont="1" applyFill="1" applyBorder="1" applyAlignment="1">
      <alignment horizontal="right" vertical="top"/>
    </xf>
    <xf numFmtId="168" fontId="28" fillId="4" borderId="0" xfId="10" applyFont="1" applyFill="1">
      <alignment vertical="top"/>
    </xf>
    <xf numFmtId="168" fontId="26" fillId="0" borderId="0" xfId="10" applyFont="1" applyFill="1">
      <alignment vertical="top"/>
    </xf>
    <xf numFmtId="168" fontId="26" fillId="5" borderId="0" xfId="10" applyFont="1" applyFill="1">
      <alignment vertical="top"/>
    </xf>
    <xf numFmtId="166" fontId="28" fillId="5" borderId="0" xfId="10" applyNumberFormat="1" applyFont="1" applyFill="1" applyAlignment="1">
      <alignment horizontal="right"/>
    </xf>
    <xf numFmtId="166" fontId="28" fillId="5" borderId="0" xfId="10" applyNumberFormat="1" applyFont="1" applyFill="1" applyAlignment="1">
      <alignment horizontal="left"/>
    </xf>
    <xf numFmtId="168" fontId="28" fillId="5" borderId="0" xfId="10" applyFont="1" applyFill="1">
      <alignment vertical="top"/>
    </xf>
    <xf numFmtId="181" fontId="28" fillId="5" borderId="0" xfId="5" applyFont="1" applyFill="1">
      <alignment vertical="top"/>
    </xf>
    <xf numFmtId="166" fontId="28" fillId="5" borderId="0" xfId="10" applyNumberFormat="1" applyFont="1" applyFill="1">
      <alignment vertical="top"/>
    </xf>
    <xf numFmtId="168" fontId="38" fillId="0" borderId="0" xfId="0" applyFont="1" applyBorder="1">
      <alignment vertical="top"/>
    </xf>
    <xf numFmtId="168" fontId="39" fillId="8" borderId="5" xfId="0" applyFont="1" applyFill="1" applyBorder="1">
      <alignment vertical="top"/>
    </xf>
    <xf numFmtId="168" fontId="40" fillId="0" borderId="0" xfId="0" applyFont="1" applyBorder="1">
      <alignment vertical="top"/>
    </xf>
    <xf numFmtId="168" fontId="39" fillId="0" borderId="0" xfId="0" applyFont="1" applyFill="1">
      <alignment vertical="top"/>
    </xf>
    <xf numFmtId="168" fontId="39" fillId="5" borderId="0" xfId="0" applyFont="1" applyFill="1">
      <alignment vertical="top"/>
    </xf>
    <xf numFmtId="178" fontId="41" fillId="0" borderId="0" xfId="0" applyNumberFormat="1" applyFont="1" applyAlignment="1">
      <alignment horizontal="center" vertical="center"/>
    </xf>
    <xf numFmtId="168" fontId="39" fillId="0" borderId="0" xfId="0" applyFont="1">
      <alignment vertical="top"/>
    </xf>
    <xf numFmtId="178" fontId="41" fillId="0" borderId="4" xfId="0" applyNumberFormat="1" applyFont="1" applyBorder="1" applyAlignment="1">
      <alignment horizontal="center" vertical="center"/>
    </xf>
    <xf numFmtId="178" fontId="41" fillId="0" borderId="0" xfId="0" applyNumberFormat="1" applyFont="1" applyBorder="1" applyAlignment="1">
      <alignment horizontal="center" vertical="center"/>
    </xf>
    <xf numFmtId="168" fontId="39" fillId="0" borderId="0" xfId="0" applyFont="1" applyBorder="1">
      <alignment vertical="top"/>
    </xf>
    <xf numFmtId="168" fontId="28" fillId="0" borderId="4" xfId="0" applyFont="1" applyBorder="1" applyAlignment="1">
      <alignment vertical="top"/>
    </xf>
    <xf numFmtId="168" fontId="28" fillId="0" borderId="4" xfId="0" applyFont="1" applyBorder="1">
      <alignment vertical="top"/>
    </xf>
    <xf numFmtId="181" fontId="28" fillId="0" borderId="4" xfId="5" applyFont="1" applyBorder="1">
      <alignment vertical="top"/>
    </xf>
    <xf numFmtId="168" fontId="28" fillId="0" borderId="0" xfId="10" applyFont="1" applyFill="1" applyBorder="1" applyAlignment="1">
      <alignment horizontal="right" vertical="top"/>
    </xf>
    <xf numFmtId="166" fontId="26" fillId="0" borderId="0" xfId="10" applyNumberFormat="1" applyFont="1" applyFill="1" applyBorder="1">
      <alignment vertical="top"/>
    </xf>
    <xf numFmtId="166" fontId="28" fillId="0" borderId="0" xfId="10" applyNumberFormat="1" applyFont="1" applyFill="1" applyBorder="1" applyAlignment="1">
      <alignment horizontal="right" vertical="top"/>
    </xf>
    <xf numFmtId="168" fontId="26" fillId="0" borderId="0" xfId="10" applyFont="1" applyFill="1" applyBorder="1">
      <alignment vertical="top"/>
    </xf>
    <xf numFmtId="168" fontId="27" fillId="0" borderId="0" xfId="10" applyFont="1" applyFill="1" applyBorder="1">
      <alignment vertical="top"/>
    </xf>
    <xf numFmtId="168" fontId="28" fillId="0" borderId="0" xfId="10" applyFont="1" applyBorder="1">
      <alignment vertical="top"/>
    </xf>
    <xf numFmtId="166" fontId="27" fillId="0" borderId="0" xfId="10" applyNumberFormat="1" applyFont="1" applyFill="1" applyBorder="1">
      <alignment vertical="top"/>
    </xf>
    <xf numFmtId="171" fontId="3" fillId="0" borderId="0" xfId="9" applyFont="1" applyAlignment="1">
      <alignment horizontal="center" vertical="top"/>
    </xf>
    <xf numFmtId="171" fontId="34" fillId="0" borderId="0" xfId="9" applyFont="1" applyAlignment="1">
      <alignment horizontal="center" vertical="top"/>
    </xf>
    <xf numFmtId="171" fontId="7" fillId="0" borderId="0" xfId="9" applyFont="1" applyAlignment="1">
      <alignment horizontal="center" vertical="top"/>
    </xf>
    <xf numFmtId="171" fontId="30" fillId="0" borderId="5" xfId="9" applyFont="1" applyFill="1" applyBorder="1" applyAlignment="1">
      <alignment horizontal="center" vertical="top"/>
    </xf>
    <xf numFmtId="171" fontId="5" fillId="0" borderId="0" xfId="9" applyFont="1" applyAlignment="1">
      <alignment horizontal="center" vertical="top"/>
    </xf>
    <xf numFmtId="171" fontId="7" fillId="0" borderId="0" xfId="9" applyFont="1" applyBorder="1" applyAlignment="1">
      <alignment horizontal="center" vertical="top"/>
    </xf>
    <xf numFmtId="171" fontId="37" fillId="0" borderId="0" xfId="9" applyFont="1" applyAlignment="1">
      <alignment horizontal="center" vertical="top"/>
    </xf>
    <xf numFmtId="171" fontId="31" fillId="0" borderId="0" xfId="9" applyFont="1" applyAlignment="1">
      <alignment horizontal="center" vertical="top"/>
    </xf>
    <xf numFmtId="171" fontId="31" fillId="0" borderId="0" xfId="9" applyFont="1" applyFill="1" applyBorder="1" applyAlignment="1">
      <alignment horizontal="center" vertical="top"/>
    </xf>
    <xf numFmtId="171" fontId="3" fillId="5" borderId="0" xfId="9" applyFont="1" applyFill="1" applyAlignment="1">
      <alignment horizontal="center" vertical="top"/>
    </xf>
    <xf numFmtId="171" fontId="3" fillId="0" borderId="0" xfId="9" applyFont="1" applyFill="1" applyAlignment="1">
      <alignment horizontal="center" vertical="top"/>
    </xf>
    <xf numFmtId="168" fontId="28" fillId="3" borderId="0" xfId="1" applyNumberFormat="1" applyFont="1" applyFill="1" applyAlignment="1">
      <alignment vertical="top"/>
    </xf>
    <xf numFmtId="168" fontId="13" fillId="0" borderId="0" xfId="0" applyFont="1">
      <alignment vertical="top"/>
    </xf>
    <xf numFmtId="168" fontId="7" fillId="0" borderId="1" xfId="0" applyFont="1" applyBorder="1">
      <alignment vertical="top"/>
    </xf>
    <xf numFmtId="168" fontId="5" fillId="0" borderId="0" xfId="0" applyFont="1" applyFill="1">
      <alignment vertical="top"/>
    </xf>
    <xf numFmtId="168" fontId="5" fillId="0" borderId="4" xfId="0" applyFont="1" applyFill="1" applyBorder="1">
      <alignment vertical="top"/>
    </xf>
    <xf numFmtId="168" fontId="28" fillId="0" borderId="0" xfId="0" applyFont="1" applyFill="1" applyBorder="1" applyAlignment="1">
      <alignment vertical="top"/>
    </xf>
    <xf numFmtId="168" fontId="28" fillId="7" borderId="4" xfId="0" applyFont="1" applyFill="1" applyBorder="1" applyAlignment="1">
      <alignment vertical="top"/>
    </xf>
    <xf numFmtId="171" fontId="17" fillId="0" borderId="0" xfId="1" applyNumberFormat="1" applyFont="1" applyFill="1" applyAlignment="1">
      <alignment vertical="top"/>
    </xf>
    <xf numFmtId="168" fontId="26" fillId="0" borderId="0" xfId="0" applyFont="1" applyFill="1" applyBorder="1">
      <alignment vertical="top"/>
    </xf>
    <xf numFmtId="168" fontId="27" fillId="0" borderId="0" xfId="0" applyFont="1" applyFill="1" applyBorder="1">
      <alignment vertical="top"/>
    </xf>
    <xf numFmtId="171" fontId="26" fillId="0" borderId="0" xfId="9" applyFont="1" applyFill="1">
      <alignment vertical="top"/>
    </xf>
    <xf numFmtId="171" fontId="27" fillId="0" borderId="0" xfId="9" applyFont="1" applyFill="1">
      <alignment vertical="top"/>
    </xf>
    <xf numFmtId="171" fontId="28" fillId="0" borderId="0" xfId="9" applyFont="1" applyFill="1">
      <alignment vertical="top"/>
    </xf>
    <xf numFmtId="171" fontId="28" fillId="0" borderId="5" xfId="9" applyFont="1" applyFill="1" applyBorder="1">
      <alignment vertical="top"/>
    </xf>
    <xf numFmtId="171" fontId="28" fillId="0" borderId="0" xfId="9" applyFont="1">
      <alignment vertical="top"/>
    </xf>
    <xf numFmtId="171" fontId="28" fillId="6" borderId="5" xfId="9" applyFont="1" applyFill="1" applyBorder="1">
      <alignment vertical="top"/>
    </xf>
    <xf numFmtId="173" fontId="26" fillId="0" borderId="0" xfId="3" applyFont="1" applyFill="1" applyBorder="1" applyAlignment="1">
      <alignment vertical="top"/>
    </xf>
    <xf numFmtId="173" fontId="27" fillId="0" borderId="0" xfId="3" applyFont="1" applyFill="1" applyBorder="1" applyAlignment="1">
      <alignment vertical="top"/>
    </xf>
    <xf numFmtId="172" fontId="26" fillId="0" borderId="0" xfId="1" applyNumberFormat="1" applyFont="1" applyFill="1" applyAlignment="1">
      <alignment vertical="top"/>
    </xf>
    <xf numFmtId="172" fontId="27" fillId="0" borderId="0" xfId="1" applyNumberFormat="1" applyFont="1" applyFill="1" applyAlignment="1">
      <alignment vertical="top"/>
    </xf>
    <xf numFmtId="172" fontId="28" fillId="0" borderId="0" xfId="1" applyNumberFormat="1" applyFont="1" applyFill="1" applyAlignment="1">
      <alignment horizontal="right" vertical="top"/>
    </xf>
    <xf numFmtId="172" fontId="28" fillId="0" borderId="0" xfId="2" applyNumberFormat="1" applyFont="1" applyFill="1">
      <alignment vertical="top"/>
    </xf>
    <xf numFmtId="172" fontId="28" fillId="0" borderId="5" xfId="2" applyFont="1" applyFill="1" applyBorder="1">
      <alignment vertical="top"/>
    </xf>
    <xf numFmtId="172" fontId="28" fillId="5" borderId="0" xfId="1" applyNumberFormat="1" applyFont="1" applyFill="1" applyAlignment="1">
      <alignment vertical="top"/>
    </xf>
    <xf numFmtId="172" fontId="28" fillId="6" borderId="5" xfId="2" applyNumberFormat="1" applyFont="1" applyFill="1" applyBorder="1">
      <alignment vertical="top"/>
    </xf>
    <xf numFmtId="172" fontId="28" fillId="6" borderId="5" xfId="2" applyFont="1" applyFill="1" applyBorder="1">
      <alignment vertical="top"/>
    </xf>
    <xf numFmtId="172" fontId="28" fillId="0" borderId="0" xfId="1" applyNumberFormat="1" applyFont="1" applyAlignment="1">
      <alignment vertical="top"/>
    </xf>
    <xf numFmtId="168" fontId="28" fillId="0" borderId="5" xfId="0" applyFont="1" applyFill="1" applyBorder="1">
      <alignment vertical="top"/>
    </xf>
    <xf numFmtId="168" fontId="28" fillId="6" borderId="5" xfId="0" applyFont="1" applyFill="1" applyBorder="1">
      <alignment vertical="top"/>
    </xf>
    <xf numFmtId="168" fontId="26" fillId="0" borderId="0" xfId="0" applyFont="1" applyFill="1">
      <alignment vertical="top"/>
    </xf>
    <xf numFmtId="168" fontId="27" fillId="0" borderId="0" xfId="0" applyFont="1" applyFill="1">
      <alignment vertical="top"/>
    </xf>
    <xf numFmtId="167" fontId="19" fillId="0" borderId="0" xfId="4" applyNumberFormat="1" applyFont="1" applyFill="1" applyBorder="1">
      <alignment vertical="top"/>
    </xf>
    <xf numFmtId="172" fontId="19" fillId="0" borderId="0" xfId="2" applyFont="1" applyFill="1" applyBorder="1" applyAlignment="1">
      <alignment vertical="top"/>
    </xf>
    <xf numFmtId="167" fontId="20" fillId="0" borderId="0" xfId="4" applyNumberFormat="1" applyFont="1" applyFill="1" applyBorder="1">
      <alignment vertical="top"/>
    </xf>
    <xf numFmtId="167" fontId="21" fillId="0" borderId="0" xfId="4" applyNumberFormat="1" applyFont="1" applyFill="1" applyBorder="1" applyAlignment="1">
      <alignment horizontal="right" vertical="top"/>
    </xf>
    <xf numFmtId="167" fontId="21" fillId="0" borderId="0" xfId="4" applyNumberFormat="1" applyFont="1">
      <alignment vertical="top"/>
    </xf>
    <xf numFmtId="167" fontId="21" fillId="0" borderId="0" xfId="4" applyNumberFormat="1" applyFont="1" applyFill="1">
      <alignment vertical="top"/>
    </xf>
    <xf numFmtId="172" fontId="15" fillId="0" borderId="0" xfId="2" applyFont="1" applyFill="1" applyBorder="1" applyAlignment="1">
      <alignment vertical="top"/>
    </xf>
    <xf numFmtId="172" fontId="16" fillId="0" borderId="0" xfId="2" applyFont="1" applyFill="1" applyBorder="1" applyAlignment="1">
      <alignment vertical="top"/>
    </xf>
    <xf numFmtId="172" fontId="17" fillId="0" borderId="0" xfId="2" applyFont="1" applyFill="1" applyBorder="1" applyAlignment="1">
      <alignment horizontal="right" vertical="top"/>
    </xf>
    <xf numFmtId="172" fontId="17" fillId="0" borderId="0" xfId="2" applyFont="1" applyAlignment="1">
      <alignment vertical="top"/>
    </xf>
    <xf numFmtId="172" fontId="17" fillId="0" borderId="0" xfId="2" applyFont="1" applyFill="1" applyAlignment="1">
      <alignment vertical="top"/>
    </xf>
    <xf numFmtId="166" fontId="17" fillId="0" borderId="0" xfId="1" applyFont="1" applyAlignment="1">
      <alignment vertical="top"/>
    </xf>
    <xf numFmtId="172" fontId="15" fillId="0" borderId="0" xfId="2" applyFont="1" applyFill="1" applyBorder="1">
      <alignment vertical="top"/>
    </xf>
    <xf numFmtId="172" fontId="16" fillId="0" borderId="0" xfId="2" applyFont="1" applyFill="1" applyBorder="1">
      <alignment vertical="top"/>
    </xf>
    <xf numFmtId="172" fontId="17" fillId="0" borderId="0" xfId="2" applyFont="1" applyFill="1">
      <alignment vertical="top"/>
    </xf>
    <xf numFmtId="173" fontId="15" fillId="0" borderId="0" xfId="3" applyFont="1" applyFill="1" applyBorder="1">
      <alignment vertical="top"/>
    </xf>
    <xf numFmtId="173" fontId="16" fillId="0" borderId="0" xfId="3" applyFont="1" applyFill="1" applyBorder="1">
      <alignment vertical="top"/>
    </xf>
    <xf numFmtId="173" fontId="17" fillId="0" borderId="0" xfId="3" applyFont="1" applyFill="1" applyBorder="1">
      <alignment vertical="top"/>
    </xf>
    <xf numFmtId="168" fontId="15" fillId="0" borderId="0" xfId="0" applyFont="1" applyFill="1" applyBorder="1">
      <alignment vertical="top"/>
    </xf>
    <xf numFmtId="168" fontId="16" fillId="0" borderId="0" xfId="0" applyFont="1" applyFill="1" applyBorder="1">
      <alignment vertical="top"/>
    </xf>
    <xf numFmtId="168" fontId="17" fillId="0" borderId="0" xfId="0" applyFont="1" applyFill="1" applyBorder="1">
      <alignment vertical="top"/>
    </xf>
    <xf numFmtId="168" fontId="17" fillId="0" borderId="0" xfId="0" applyFont="1" applyFill="1">
      <alignment vertical="top"/>
    </xf>
    <xf numFmtId="168" fontId="19" fillId="0" borderId="0" xfId="0" applyFont="1" applyFill="1" applyBorder="1" applyAlignment="1">
      <alignment horizontal="right" vertical="top"/>
    </xf>
    <xf numFmtId="168" fontId="20" fillId="0" borderId="0" xfId="0" applyFont="1" applyFill="1" applyBorder="1" applyAlignment="1">
      <alignment horizontal="right" vertical="top"/>
    </xf>
    <xf numFmtId="168" fontId="21" fillId="0" borderId="0" xfId="0" applyFont="1" applyFill="1" applyBorder="1" applyAlignment="1">
      <alignment horizontal="right" vertical="top"/>
    </xf>
    <xf numFmtId="168" fontId="21" fillId="0" borderId="0" xfId="0" applyFont="1" applyAlignment="1">
      <alignment horizontal="left" vertical="top"/>
    </xf>
    <xf numFmtId="168" fontId="21" fillId="0" borderId="0" xfId="0" applyFont="1" applyFill="1" applyAlignment="1">
      <alignment horizontal="right" vertical="top"/>
    </xf>
    <xf numFmtId="168" fontId="28" fillId="0" borderId="4" xfId="10" applyNumberFormat="1" applyFont="1" applyFill="1" applyBorder="1">
      <alignment vertical="top"/>
    </xf>
    <xf numFmtId="182" fontId="3" fillId="6" borderId="5" xfId="4" applyFont="1" applyFill="1" applyBorder="1">
      <alignment vertical="top"/>
    </xf>
    <xf numFmtId="166" fontId="3" fillId="6" borderId="5" xfId="1" applyNumberFormat="1" applyFont="1" applyFill="1" applyBorder="1" applyAlignment="1">
      <alignment vertical="top"/>
    </xf>
    <xf numFmtId="168" fontId="0" fillId="6" borderId="5" xfId="1" applyNumberFormat="1" applyFont="1" applyFill="1" applyBorder="1" applyAlignment="1">
      <alignment vertical="top"/>
    </xf>
    <xf numFmtId="168" fontId="3" fillId="6" borderId="5" xfId="0" applyFont="1" applyFill="1" applyBorder="1" applyAlignment="1">
      <alignment horizontal="right" vertical="top"/>
    </xf>
    <xf numFmtId="166" fontId="42" fillId="0" borderId="0" xfId="1" applyFont="1" applyBorder="1" applyAlignment="1">
      <alignment vertical="top"/>
    </xf>
    <xf numFmtId="166" fontId="28" fillId="0" borderId="0" xfId="1" applyFont="1" applyBorder="1" applyAlignment="1">
      <alignment vertical="top"/>
    </xf>
    <xf numFmtId="166" fontId="42" fillId="0" borderId="0" xfId="1" applyFont="1" applyFill="1" applyBorder="1" applyAlignment="1">
      <alignment vertical="top"/>
    </xf>
    <xf numFmtId="168" fontId="42" fillId="0" borderId="0" xfId="0" applyFont="1" applyAlignment="1">
      <alignment vertical="top"/>
    </xf>
    <xf numFmtId="167" fontId="26" fillId="0" borderId="0" xfId="4" applyNumberFormat="1" applyFont="1" applyFill="1" applyBorder="1">
      <alignment vertical="top"/>
    </xf>
    <xf numFmtId="172" fontId="26" fillId="0" borderId="0" xfId="2" applyFont="1" applyFill="1" applyBorder="1" applyAlignment="1">
      <alignment vertical="top"/>
    </xf>
    <xf numFmtId="167" fontId="27" fillId="0" borderId="0" xfId="4" applyNumberFormat="1" applyFont="1" applyFill="1" applyBorder="1">
      <alignment vertical="top"/>
    </xf>
    <xf numFmtId="167" fontId="28" fillId="0" borderId="0" xfId="4" applyNumberFormat="1" applyFont="1" applyFill="1" applyBorder="1" applyAlignment="1">
      <alignment horizontal="right" vertical="top"/>
    </xf>
    <xf numFmtId="167" fontId="28" fillId="0" borderId="0" xfId="4" applyNumberFormat="1" applyFont="1">
      <alignment vertical="top"/>
    </xf>
    <xf numFmtId="167" fontId="28" fillId="0" borderId="0" xfId="4" applyNumberFormat="1" applyFont="1" applyFill="1">
      <alignment vertical="top"/>
    </xf>
    <xf numFmtId="166" fontId="26" fillId="0" borderId="0" xfId="1" applyFont="1" applyFill="1" applyBorder="1">
      <alignment vertical="top"/>
    </xf>
    <xf numFmtId="166" fontId="27" fillId="0" borderId="0" xfId="1" applyFont="1" applyFill="1" applyBorder="1">
      <alignment vertical="top"/>
    </xf>
    <xf numFmtId="166" fontId="28" fillId="0" borderId="0" xfId="1" applyFont="1" applyFill="1" applyBorder="1">
      <alignment vertical="top"/>
    </xf>
    <xf numFmtId="166" fontId="28" fillId="0" borderId="0" xfId="1" applyFont="1" applyFill="1">
      <alignment vertical="top"/>
    </xf>
    <xf numFmtId="168" fontId="28" fillId="0" borderId="0" xfId="1" applyNumberFormat="1" applyFont="1" applyAlignment="1">
      <alignment vertical="top"/>
    </xf>
    <xf numFmtId="173" fontId="28" fillId="0" borderId="0" xfId="3" applyFont="1" applyFill="1">
      <alignment vertical="top"/>
    </xf>
    <xf numFmtId="173" fontId="28" fillId="0" borderId="0" xfId="3" applyFont="1" applyFill="1" applyBorder="1">
      <alignment vertical="top"/>
    </xf>
    <xf numFmtId="166" fontId="28" fillId="0" borderId="0" xfId="1" applyFont="1">
      <alignment vertical="top"/>
    </xf>
    <xf numFmtId="173" fontId="28" fillId="0" borderId="0" xfId="3" applyFont="1" applyFill="1" applyAlignment="1">
      <alignment vertical="top"/>
    </xf>
    <xf numFmtId="168" fontId="42" fillId="0" borderId="0" xfId="0" applyFont="1" applyFill="1" applyAlignment="1">
      <alignment vertical="top"/>
    </xf>
    <xf numFmtId="166" fontId="28" fillId="0" borderId="0" xfId="1" applyNumberFormat="1" applyFont="1" applyFill="1" applyAlignment="1">
      <alignment vertical="top"/>
    </xf>
    <xf numFmtId="173" fontId="42" fillId="0" borderId="0" xfId="3" applyFont="1" applyAlignment="1">
      <alignment vertical="top"/>
    </xf>
    <xf numFmtId="173" fontId="42" fillId="0" borderId="0" xfId="3" applyFont="1" applyFill="1" applyAlignment="1">
      <alignment vertical="top"/>
    </xf>
    <xf numFmtId="172" fontId="28" fillId="0" borderId="0" xfId="2" applyFont="1" applyFill="1">
      <alignment vertical="top"/>
    </xf>
    <xf numFmtId="172" fontId="42" fillId="0" borderId="0" xfId="2" applyFont="1" applyFill="1">
      <alignment vertical="top"/>
    </xf>
    <xf numFmtId="173" fontId="28" fillId="0" borderId="0" xfId="1" applyNumberFormat="1" applyFont="1" applyFill="1" applyAlignment="1">
      <alignment vertical="top"/>
    </xf>
    <xf numFmtId="173" fontId="28" fillId="0" borderId="0" xfId="3" applyNumberFormat="1" applyFont="1" applyFill="1" applyBorder="1">
      <alignment vertical="top"/>
    </xf>
    <xf numFmtId="166" fontId="26" fillId="0" borderId="0" xfId="0" applyNumberFormat="1" applyFont="1" applyFill="1">
      <alignment vertical="top"/>
    </xf>
    <xf numFmtId="166" fontId="27" fillId="0" borderId="0" xfId="0" applyNumberFormat="1" applyFont="1" applyFill="1">
      <alignment vertical="top"/>
    </xf>
    <xf numFmtId="166" fontId="28" fillId="0" borderId="0" xfId="0" applyNumberFormat="1" applyFont="1" applyAlignment="1">
      <alignment horizontal="right" vertical="top"/>
    </xf>
    <xf numFmtId="166" fontId="28" fillId="0" borderId="0" xfId="0" applyNumberFormat="1" applyFont="1">
      <alignment vertical="top"/>
    </xf>
    <xf numFmtId="166" fontId="28" fillId="0" borderId="0" xfId="0" applyNumberFormat="1" applyFont="1" applyFill="1">
      <alignment vertical="top"/>
    </xf>
    <xf numFmtId="168" fontId="26" fillId="0" borderId="0" xfId="0" applyNumberFormat="1" applyFont="1" applyFill="1">
      <alignment vertical="top"/>
    </xf>
    <xf numFmtId="168" fontId="27" fillId="0" borderId="0" xfId="0" applyNumberFormat="1" applyFont="1" applyFill="1">
      <alignment vertical="top"/>
    </xf>
    <xf numFmtId="168" fontId="28" fillId="0" borderId="0" xfId="0" applyNumberFormat="1" applyFont="1" applyAlignment="1">
      <alignment horizontal="right" vertical="top"/>
    </xf>
    <xf numFmtId="168" fontId="28" fillId="0" borderId="0" xfId="0" applyNumberFormat="1" applyFont="1">
      <alignment vertical="top"/>
    </xf>
    <xf numFmtId="168" fontId="28" fillId="0" borderId="0" xfId="0" applyNumberFormat="1" applyFont="1" applyFill="1">
      <alignment vertical="top"/>
    </xf>
    <xf numFmtId="167" fontId="26" fillId="0" borderId="0" xfId="1" applyNumberFormat="1" applyFont="1" applyFill="1" applyBorder="1" applyAlignment="1">
      <alignment vertical="top"/>
    </xf>
    <xf numFmtId="167" fontId="27" fillId="0" borderId="0" xfId="1" applyNumberFormat="1" applyFont="1" applyFill="1" applyBorder="1" applyAlignment="1">
      <alignment vertical="top"/>
    </xf>
    <xf numFmtId="167" fontId="28" fillId="0" borderId="0" xfId="1" applyNumberFormat="1" applyFont="1" applyFill="1" applyBorder="1" applyAlignment="1">
      <alignment horizontal="right" vertical="top"/>
    </xf>
    <xf numFmtId="167" fontId="28" fillId="0" borderId="0" xfId="1" applyNumberFormat="1" applyFont="1" applyFill="1" applyAlignment="1">
      <alignment vertical="top"/>
    </xf>
    <xf numFmtId="166" fontId="42" fillId="0" borderId="0" xfId="1" applyFont="1" applyAlignment="1">
      <alignment vertical="top"/>
    </xf>
    <xf numFmtId="166" fontId="42" fillId="0" borderId="0" xfId="1" applyFont="1" applyFill="1" applyAlignment="1">
      <alignment vertical="top"/>
    </xf>
    <xf numFmtId="172" fontId="26" fillId="0" borderId="0" xfId="2" applyFont="1" applyFill="1">
      <alignment vertical="top"/>
    </xf>
    <xf numFmtId="172" fontId="27" fillId="0" borderId="0" xfId="2" applyFont="1" applyFill="1">
      <alignment vertical="top"/>
    </xf>
    <xf numFmtId="172" fontId="26" fillId="0" borderId="0" xfId="2" applyNumberFormat="1" applyFont="1" applyFill="1" applyBorder="1">
      <alignment vertical="top"/>
    </xf>
    <xf numFmtId="172" fontId="27" fillId="0" borderId="0" xfId="2" applyNumberFormat="1" applyFont="1" applyFill="1" applyBorder="1">
      <alignment vertical="top"/>
    </xf>
    <xf numFmtId="172" fontId="28" fillId="0" borderId="0" xfId="2" applyNumberFormat="1" applyFont="1" applyFill="1" applyBorder="1">
      <alignment vertical="top"/>
    </xf>
    <xf numFmtId="168" fontId="28" fillId="0" borderId="0" xfId="1" applyNumberFormat="1" applyFont="1" applyFill="1" applyBorder="1" applyAlignment="1">
      <alignment vertical="top"/>
    </xf>
    <xf numFmtId="173" fontId="28" fillId="0" borderId="0" xfId="3" applyFont="1" applyAlignment="1">
      <alignment vertical="top"/>
    </xf>
    <xf numFmtId="166" fontId="7" fillId="3" borderId="0" xfId="1" applyFont="1" applyFill="1" applyBorder="1" applyAlignment="1">
      <alignment vertical="top"/>
    </xf>
    <xf numFmtId="166" fontId="6" fillId="3" borderId="0" xfId="1" applyFont="1" applyFill="1" applyBorder="1" applyAlignment="1">
      <alignment vertical="top"/>
    </xf>
    <xf numFmtId="166" fontId="3" fillId="3" borderId="0" xfId="1" applyFont="1" applyFill="1" applyBorder="1" applyAlignment="1">
      <alignment horizontal="right" vertical="top"/>
    </xf>
    <xf numFmtId="168" fontId="43" fillId="0" borderId="0" xfId="0" applyFont="1" applyAlignment="1">
      <alignment vertical="top"/>
    </xf>
    <xf numFmtId="166" fontId="17" fillId="0" borderId="0" xfId="1" applyNumberFormat="1" applyFont="1" applyFill="1" applyBorder="1" applyAlignment="1">
      <alignment vertical="top"/>
    </xf>
    <xf numFmtId="166" fontId="19" fillId="0" borderId="3" xfId="1" applyFont="1" applyFill="1" applyBorder="1" applyAlignment="1">
      <alignment vertical="top"/>
    </xf>
    <xf numFmtId="166" fontId="20" fillId="0" borderId="3" xfId="1" applyFont="1" applyFill="1" applyBorder="1" applyAlignment="1">
      <alignment vertical="top"/>
    </xf>
    <xf numFmtId="166" fontId="21" fillId="0" borderId="3" xfId="1" applyFont="1" applyFill="1" applyBorder="1" applyAlignment="1">
      <alignment horizontal="right" vertical="top"/>
    </xf>
    <xf numFmtId="166" fontId="21" fillId="0" borderId="3" xfId="1" applyFont="1" applyBorder="1" applyAlignment="1">
      <alignment vertical="top"/>
    </xf>
    <xf numFmtId="166" fontId="21" fillId="0" borderId="3" xfId="1" applyFont="1" applyFill="1" applyBorder="1" applyAlignment="1">
      <alignment vertical="top"/>
    </xf>
    <xf numFmtId="166" fontId="0" fillId="0" borderId="0" xfId="0" applyNumberFormat="1" applyAlignment="1">
      <alignment vertical="top"/>
    </xf>
    <xf numFmtId="166" fontId="17" fillId="0" borderId="2" xfId="1" applyFont="1" applyFill="1" applyBorder="1" applyAlignment="1">
      <alignment vertical="top"/>
    </xf>
    <xf numFmtId="166" fontId="7" fillId="0" borderId="0" xfId="1" applyFont="1" applyFill="1" applyBorder="1">
      <alignment vertical="top"/>
    </xf>
    <xf numFmtId="166" fontId="6" fillId="0" borderId="0" xfId="1" applyFont="1" applyFill="1" applyBorder="1">
      <alignment vertical="top"/>
    </xf>
    <xf numFmtId="166" fontId="3" fillId="0" borderId="0" xfId="1" applyFont="1">
      <alignment vertical="top"/>
    </xf>
    <xf numFmtId="166" fontId="3" fillId="0" borderId="0" xfId="1" applyFont="1" applyFill="1">
      <alignment vertical="top"/>
    </xf>
    <xf numFmtId="181" fontId="26" fillId="0" borderId="0" xfId="5" applyFont="1" applyFill="1" applyBorder="1">
      <alignment vertical="top"/>
    </xf>
    <xf numFmtId="181" fontId="27" fillId="0" borderId="0" xfId="5" applyFont="1" applyFill="1" applyBorder="1">
      <alignment vertical="top"/>
    </xf>
    <xf numFmtId="181" fontId="17" fillId="0" borderId="0" xfId="5" applyFont="1" applyFill="1" applyBorder="1">
      <alignment vertical="top"/>
    </xf>
    <xf numFmtId="168" fontId="17" fillId="0" borderId="0" xfId="1" applyNumberFormat="1" applyFont="1" applyFill="1" applyBorder="1">
      <alignment vertical="top"/>
    </xf>
    <xf numFmtId="166" fontId="17" fillId="0" borderId="0" xfId="1" applyFont="1" applyFill="1" applyBorder="1">
      <alignment vertical="top"/>
    </xf>
    <xf numFmtId="179" fontId="17" fillId="0" borderId="0" xfId="1" applyNumberFormat="1" applyFont="1" applyFill="1" applyBorder="1">
      <alignment vertical="top"/>
    </xf>
    <xf numFmtId="168" fontId="7" fillId="0" borderId="0" xfId="0" applyFont="1" applyFill="1" applyBorder="1">
      <alignment vertical="top"/>
    </xf>
    <xf numFmtId="168" fontId="6" fillId="0" borderId="0" xfId="0" applyFont="1" applyFill="1" applyBorder="1">
      <alignment vertical="top"/>
    </xf>
    <xf numFmtId="168" fontId="17" fillId="0" borderId="0" xfId="1" applyNumberFormat="1" applyFont="1">
      <alignment vertical="top"/>
    </xf>
    <xf numFmtId="168" fontId="3" fillId="0" borderId="0" xfId="1" applyNumberFormat="1" applyFont="1">
      <alignment vertical="top"/>
    </xf>
    <xf numFmtId="168" fontId="44" fillId="0" borderId="0" xfId="0" applyFont="1" applyAlignment="1">
      <alignment vertical="top"/>
    </xf>
    <xf numFmtId="168" fontId="45" fillId="0" borderId="0" xfId="0" applyFont="1" applyAlignment="1">
      <alignment vertical="top"/>
    </xf>
    <xf numFmtId="168" fontId="19" fillId="0" borderId="0" xfId="0" applyFont="1">
      <alignment vertical="top"/>
    </xf>
    <xf numFmtId="166" fontId="17" fillId="0" borderId="0" xfId="0" applyNumberFormat="1" applyFont="1" applyFill="1">
      <alignment vertical="top"/>
    </xf>
    <xf numFmtId="181" fontId="44" fillId="0" borderId="0" xfId="5" applyFont="1">
      <alignment vertical="top"/>
    </xf>
    <xf numFmtId="181" fontId="7" fillId="0" borderId="0" xfId="1" applyNumberFormat="1" applyFont="1" applyFill="1" applyAlignment="1">
      <alignment vertical="top"/>
    </xf>
    <xf numFmtId="181" fontId="6" fillId="0" borderId="0" xfId="1" applyNumberFormat="1" applyFont="1" applyFill="1" applyAlignment="1">
      <alignment vertical="top"/>
    </xf>
    <xf numFmtId="181" fontId="3" fillId="0" borderId="0" xfId="1" applyNumberFormat="1" applyFont="1" applyFill="1" applyAlignment="1">
      <alignment horizontal="right" vertical="top"/>
    </xf>
    <xf numFmtId="181" fontId="0" fillId="0" borderId="0" xfId="0" applyNumberFormat="1" applyAlignment="1">
      <alignment vertical="top"/>
    </xf>
    <xf numFmtId="181" fontId="0" fillId="0" borderId="0" xfId="1" applyNumberFormat="1" applyFont="1" applyAlignment="1">
      <alignment vertical="top"/>
    </xf>
    <xf numFmtId="181" fontId="3" fillId="0" borderId="5" xfId="0" applyNumberFormat="1" applyFont="1" applyFill="1" applyBorder="1">
      <alignment vertical="top"/>
    </xf>
    <xf numFmtId="181" fontId="31" fillId="5" borderId="0" xfId="0" applyNumberFormat="1" applyFont="1" applyFill="1">
      <alignment vertical="top"/>
    </xf>
    <xf numFmtId="181" fontId="0" fillId="6" borderId="5" xfId="1" applyNumberFormat="1" applyFont="1" applyFill="1" applyBorder="1" applyAlignment="1">
      <alignment vertical="top"/>
    </xf>
    <xf numFmtId="181" fontId="5" fillId="5" borderId="0" xfId="0" applyNumberFormat="1" applyFont="1" applyFill="1">
      <alignment vertical="top"/>
    </xf>
    <xf numFmtId="181" fontId="5" fillId="6" borderId="5" xfId="9" applyNumberFormat="1" applyFont="1" applyFill="1" applyBorder="1">
      <alignment vertical="top"/>
    </xf>
    <xf numFmtId="179" fontId="0" fillId="0" borderId="0" xfId="1" applyNumberFormat="1" applyFont="1" applyAlignment="1">
      <alignment vertical="top"/>
    </xf>
    <xf numFmtId="179" fontId="3" fillId="0" borderId="5" xfId="0" applyNumberFormat="1" applyFont="1" applyFill="1" applyBorder="1">
      <alignment vertical="top"/>
    </xf>
    <xf numFmtId="179" fontId="31" fillId="5" borderId="0" xfId="0" applyNumberFormat="1" applyFont="1" applyFill="1">
      <alignment vertical="top"/>
    </xf>
    <xf numFmtId="179" fontId="0" fillId="6" borderId="5" xfId="1" applyNumberFormat="1" applyFont="1" applyFill="1" applyBorder="1" applyAlignment="1">
      <alignment vertical="top"/>
    </xf>
    <xf numFmtId="179" fontId="5" fillId="5" borderId="0" xfId="0" applyNumberFormat="1" applyFont="1" applyFill="1">
      <alignment vertical="top"/>
    </xf>
    <xf numFmtId="179" fontId="5" fillId="6" borderId="5" xfId="9" applyNumberFormat="1" applyFont="1" applyFill="1" applyBorder="1">
      <alignment vertical="top"/>
    </xf>
    <xf numFmtId="180" fontId="7" fillId="0" borderId="0" xfId="1" applyNumberFormat="1" applyFont="1" applyFill="1" applyAlignment="1">
      <alignment vertical="top"/>
    </xf>
    <xf numFmtId="180" fontId="6" fillId="0" borderId="0" xfId="1" applyNumberFormat="1" applyFont="1" applyFill="1" applyAlignment="1">
      <alignment vertical="top"/>
    </xf>
    <xf numFmtId="180" fontId="3" fillId="0" borderId="0" xfId="1" applyNumberFormat="1" applyFont="1" applyFill="1" applyAlignment="1">
      <alignment horizontal="right" vertical="top"/>
    </xf>
    <xf numFmtId="180" fontId="0" fillId="0" borderId="0" xfId="0" applyNumberFormat="1" applyAlignment="1">
      <alignment vertical="top"/>
    </xf>
    <xf numFmtId="180" fontId="0" fillId="0" borderId="0" xfId="1" applyNumberFormat="1" applyFont="1" applyAlignment="1">
      <alignment vertical="top"/>
    </xf>
    <xf numFmtId="180" fontId="3" fillId="0" borderId="5" xfId="0" applyNumberFormat="1" applyFont="1" applyFill="1" applyBorder="1">
      <alignment vertical="top"/>
    </xf>
    <xf numFmtId="180" fontId="31" fillId="5" borderId="0" xfId="0" applyNumberFormat="1" applyFont="1" applyFill="1">
      <alignment vertical="top"/>
    </xf>
    <xf numFmtId="180" fontId="0" fillId="6" borderId="5" xfId="1" applyNumberFormat="1" applyFont="1" applyFill="1" applyBorder="1" applyAlignment="1">
      <alignment vertical="top"/>
    </xf>
    <xf numFmtId="180" fontId="5" fillId="5" borderId="0" xfId="0" applyNumberFormat="1" applyFont="1" applyFill="1">
      <alignment vertical="top"/>
    </xf>
    <xf numFmtId="180" fontId="5" fillId="6" borderId="5" xfId="9" applyNumberFormat="1" applyFont="1" applyFill="1" applyBorder="1">
      <alignment vertical="top"/>
    </xf>
    <xf numFmtId="166" fontId="3" fillId="0" borderId="0" xfId="1" applyFont="1" applyFill="1" applyBorder="1">
      <alignment vertical="top"/>
    </xf>
    <xf numFmtId="180" fontId="17" fillId="0" borderId="0" xfId="9" applyNumberFormat="1" applyFont="1" applyFill="1" applyBorder="1">
      <alignment vertical="top"/>
    </xf>
    <xf numFmtId="168" fontId="7" fillId="0" borderId="0" xfId="1" applyNumberFormat="1" applyFont="1" applyFill="1" applyAlignment="1">
      <alignment vertical="top"/>
    </xf>
    <xf numFmtId="168" fontId="6" fillId="0" borderId="0" xfId="1" applyNumberFormat="1" applyFont="1" applyFill="1" applyAlignment="1">
      <alignment vertical="top"/>
    </xf>
    <xf numFmtId="168" fontId="3" fillId="0" borderId="0" xfId="1" applyNumberFormat="1" applyFont="1" applyFill="1" applyAlignment="1">
      <alignment horizontal="right" vertical="top"/>
    </xf>
    <xf numFmtId="168" fontId="0" fillId="0" borderId="0" xfId="0" applyNumberFormat="1" applyAlignment="1">
      <alignment vertical="top"/>
    </xf>
    <xf numFmtId="168" fontId="31" fillId="5" borderId="0" xfId="0" applyNumberFormat="1" applyFont="1" applyFill="1">
      <alignment vertical="top"/>
    </xf>
    <xf numFmtId="168" fontId="5" fillId="5" borderId="0" xfId="0" applyNumberFormat="1" applyFont="1" applyFill="1">
      <alignment vertical="top"/>
    </xf>
    <xf numFmtId="166" fontId="19" fillId="0" borderId="0" xfId="1" applyFont="1" applyFill="1" applyBorder="1">
      <alignment vertical="top"/>
    </xf>
    <xf numFmtId="166" fontId="20" fillId="0" borderId="0" xfId="1" applyFont="1" applyFill="1" applyBorder="1">
      <alignment vertical="top"/>
    </xf>
    <xf numFmtId="168" fontId="21" fillId="0" borderId="0" xfId="1" applyNumberFormat="1" applyFont="1" applyFill="1" applyBorder="1">
      <alignment vertical="top"/>
    </xf>
    <xf numFmtId="168" fontId="21" fillId="0" borderId="0" xfId="0" applyFont="1" applyAlignment="1">
      <alignment vertical="top"/>
    </xf>
    <xf numFmtId="168" fontId="17" fillId="0" borderId="0" xfId="1" applyNumberFormat="1" applyFont="1" applyFill="1" applyBorder="1" applyAlignment="1">
      <alignment vertical="top"/>
    </xf>
    <xf numFmtId="168" fontId="3" fillId="0" borderId="0" xfId="1" applyNumberFormat="1" applyFont="1" applyAlignment="1">
      <alignment vertical="top"/>
    </xf>
    <xf numFmtId="173" fontId="3" fillId="0" borderId="0" xfId="1" applyNumberFormat="1" applyFont="1" applyAlignment="1">
      <alignment vertical="top"/>
    </xf>
    <xf numFmtId="166" fontId="3" fillId="0" borderId="0" xfId="1" applyNumberFormat="1" applyFont="1" applyFill="1" applyBorder="1" applyAlignment="1">
      <alignment vertical="top"/>
    </xf>
    <xf numFmtId="168" fontId="28" fillId="0" borderId="0" xfId="0" applyFont="1" applyFill="1" applyAlignment="1">
      <alignment vertical="top"/>
    </xf>
    <xf numFmtId="166" fontId="17" fillId="0" borderId="0" xfId="1" applyFont="1" applyFill="1" applyBorder="1" applyAlignment="1">
      <alignment vertical="top"/>
    </xf>
    <xf numFmtId="182" fontId="6" fillId="0" borderId="0" xfId="4" applyFont="1" applyFill="1" applyBorder="1">
      <alignment vertical="top"/>
    </xf>
    <xf numFmtId="182" fontId="3" fillId="3" borderId="0" xfId="4" applyFont="1" applyFill="1">
      <alignment vertical="top"/>
    </xf>
    <xf numFmtId="182" fontId="0" fillId="0" borderId="0" xfId="4" applyFont="1">
      <alignment vertical="top"/>
    </xf>
    <xf numFmtId="168" fontId="46" fillId="0" borderId="0" xfId="0" applyFont="1" applyAlignment="1">
      <alignment vertical="top"/>
    </xf>
    <xf numFmtId="166" fontId="3" fillId="0" borderId="0" xfId="1" applyNumberFormat="1" applyFont="1" applyFill="1" applyAlignment="1">
      <alignment vertical="top"/>
    </xf>
    <xf numFmtId="166" fontId="17" fillId="0" borderId="2" xfId="1" applyNumberFormat="1" applyFont="1" applyFill="1" applyBorder="1" applyAlignment="1">
      <alignment vertical="top"/>
    </xf>
    <xf numFmtId="168" fontId="47" fillId="0" borderId="0" xfId="0" applyFont="1" applyFill="1" applyAlignment="1">
      <alignment vertical="top"/>
    </xf>
    <xf numFmtId="168" fontId="47" fillId="0" borderId="0" xfId="0" applyFont="1" applyAlignment="1">
      <alignment vertical="top"/>
    </xf>
  </cellXfs>
  <cellStyles count="19">
    <cellStyle name="Comma" xfId="1" builtinId="3"/>
    <cellStyle name="Comma [0]" xfId="6" builtinId="6" hidden="1"/>
    <cellStyle name="Currency" xfId="7" builtinId="4" hidden="1"/>
    <cellStyle name="Currency [0]" xfId="8" builtinId="7" hidden="1"/>
    <cellStyle name="DateLong" xfId="2" xr:uid="{00000000-0005-0000-0000-000004000000}"/>
    <cellStyle name="DateShort" xfId="3" xr:uid="{00000000-0005-0000-0000-000005000000}"/>
    <cellStyle name="DateShort 2" xfId="14" xr:uid="{57441F17-28DF-470B-ACE0-8271B8F85133}"/>
    <cellStyle name="DateShort 3" xfId="18" xr:uid="{C98D3B05-B26C-4CBC-8F23-1291198B1F53}"/>
    <cellStyle name="Factor" xfId="4" xr:uid="{00000000-0005-0000-0000-000006000000}"/>
    <cellStyle name="Factor 2" xfId="12" xr:uid="{BB6AACA7-A5B4-4304-9E4C-EB0FCCA3D391}"/>
    <cellStyle name="Factor 3" xfId="16" xr:uid="{3E4001C9-BA73-498A-B26E-8CA2756CA6F3}"/>
    <cellStyle name="Normal" xfId="0" builtinId="0" customBuiltin="1"/>
    <cellStyle name="Normal 2" xfId="10" xr:uid="{00000000-0005-0000-0000-000008000000}"/>
    <cellStyle name="Normal 2 2" xfId="15" xr:uid="{CA8727A8-291D-403A-A5EC-D04437ECDDCA}"/>
    <cellStyle name="Normal 3" xfId="11" xr:uid="{826D77E6-3FE0-4507-9C35-FDC0D4AB72AB}"/>
    <cellStyle name="Percent" xfId="5" builtinId="5" customBuiltin="1"/>
    <cellStyle name="Percent 2" xfId="13" xr:uid="{D3353C50-09F2-4D11-9BCB-33D82F5E51CC}"/>
    <cellStyle name="Percent 2 2" xfId="17" xr:uid="{2E948881-7136-4A83-A05E-9F1CCBAB8151}"/>
    <cellStyle name="Year" xfId="9" xr:uid="{00000000-0005-0000-0000-00000A000000}"/>
  </cellStyles>
  <dxfs count="110"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lor rgb="FFFFCC00"/>
      </font>
    </dxf>
    <dxf>
      <font>
        <color rgb="FFFFCC00"/>
      </font>
    </dxf>
    <dxf>
      <font>
        <color rgb="FFFFCC00"/>
      </font>
    </dxf>
    <dxf>
      <font>
        <color rgb="FFFFCC00"/>
      </font>
    </dxf>
    <dxf>
      <font>
        <color rgb="FFFFCC00"/>
      </font>
    </dxf>
    <dxf>
      <font>
        <color rgb="FFFFCC00"/>
      </font>
    </dxf>
    <dxf>
      <font>
        <color rgb="FFFFCC00"/>
      </font>
    </dxf>
    <dxf>
      <font>
        <color rgb="FFFFCC00"/>
      </font>
    </dxf>
    <dxf>
      <font>
        <color rgb="FFFFCC00"/>
      </font>
    </dxf>
    <dxf>
      <font>
        <color rgb="FFFFCC00"/>
      </font>
    </dxf>
    <dxf>
      <font>
        <color rgb="FFFFCC00"/>
      </font>
    </dxf>
    <dxf>
      <font>
        <color rgb="FFFFCC00"/>
      </font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9" tint="-0.24994659260841701"/>
        </patternFill>
      </fill>
    </dxf>
    <dxf>
      <fill>
        <patternFill>
          <bgColor theme="8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47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theme="7" tint="0.39994506668294322"/>
        </patternFill>
      </fill>
    </dxf>
    <dxf>
      <fill>
        <patternFill>
          <bgColor indexed="44"/>
        </patternFill>
      </fill>
    </dxf>
    <dxf>
      <fill>
        <patternFill>
          <bgColor theme="0"/>
        </patternFill>
      </fill>
    </dxf>
    <dxf>
      <font>
        <color rgb="FFFFCC00"/>
      </font>
    </dxf>
    <dxf>
      <font>
        <color rgb="FFFFCC00"/>
      </font>
    </dxf>
    <dxf>
      <fill>
        <patternFill>
          <bgColor theme="0"/>
        </patternFill>
      </fill>
    </dxf>
    <dxf>
      <font>
        <color rgb="FFFFCC0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FFCC0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FFCC00"/>
      </font>
    </dxf>
    <dxf>
      <font>
        <color rgb="FFFFCC0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FFCC00"/>
      </font>
    </dxf>
    <dxf>
      <fill>
        <patternFill>
          <bgColor theme="0"/>
        </patternFill>
      </fill>
    </dxf>
    <dxf>
      <font>
        <color rgb="FFFFCC00"/>
      </font>
    </dxf>
    <dxf>
      <fill>
        <patternFill>
          <bgColor theme="0"/>
        </patternFill>
      </fill>
    </dxf>
    <dxf>
      <font>
        <color rgb="FFFFCC00"/>
      </font>
    </dxf>
    <dxf>
      <fill>
        <patternFill>
          <bgColor theme="0"/>
        </patternFill>
      </fill>
    </dxf>
    <dxf>
      <font>
        <color rgb="FFFFCC00"/>
      </font>
    </dxf>
    <dxf>
      <fill>
        <patternFill>
          <bgColor theme="0"/>
        </patternFill>
      </fill>
    </dxf>
    <dxf>
      <font>
        <color rgb="FFFFCC00"/>
      </font>
    </dxf>
    <dxf>
      <fill>
        <patternFill>
          <bgColor theme="0"/>
        </patternFill>
      </fill>
    </dxf>
    <dxf>
      <font>
        <color rgb="FFFFCC00"/>
      </font>
    </dxf>
    <dxf>
      <fill>
        <patternFill>
          <bgColor theme="0"/>
        </patternFill>
      </fill>
    </dxf>
    <dxf>
      <font>
        <color rgb="FFFFCC00"/>
      </font>
    </dxf>
    <dxf>
      <fill>
        <patternFill>
          <bgColor theme="0"/>
        </patternFill>
      </fill>
    </dxf>
    <dxf>
      <font>
        <color rgb="FFFFCC00"/>
      </font>
    </dxf>
    <dxf>
      <font>
        <color rgb="FFFFCC0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FFCC00"/>
      </font>
    </dxf>
    <dxf>
      <font>
        <color rgb="FFFFCC00"/>
      </font>
    </dxf>
    <dxf>
      <fill>
        <patternFill>
          <bgColor theme="0"/>
        </patternFill>
      </fill>
    </dxf>
    <dxf>
      <font>
        <color rgb="FFFFCC00"/>
      </font>
    </dxf>
    <dxf>
      <font>
        <color rgb="FFFFCC00"/>
      </font>
    </dxf>
    <dxf>
      <font>
        <color rgb="FFFFCC0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FFCC00"/>
      </font>
    </dxf>
    <dxf>
      <font>
        <color rgb="FFFFC000"/>
      </font>
      <fill>
        <patternFill>
          <bgColor rgb="FFFFC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C000"/>
      </font>
      <fill>
        <patternFill>
          <bgColor rgb="FFFFC00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AEAEA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EAEAEA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E9F5DB"/>
      <color rgb="FFDDF0C8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3"/>
    <outlinePr summaryBelow="0" summaryRight="0"/>
  </sheetPr>
  <dimension ref="A1:S73"/>
  <sheetViews>
    <sheetView showGridLines="0" defaultGridColor="0" colorId="22" zoomScale="110" zoomScaleNormal="110" workbookViewId="0">
      <pane xSplit="10" ySplit="9" topLeftCell="K31" activePane="bottomRight" state="frozen"/>
      <selection activeCell="E33" sqref="E33"/>
      <selection pane="topRight" activeCell="E33" sqref="E33"/>
      <selection pane="bottomLeft" activeCell="E33" sqref="E33"/>
      <selection pane="bottomRight" activeCell="E48" sqref="E48"/>
    </sheetView>
  </sheetViews>
  <sheetFormatPr defaultColWidth="0" defaultRowHeight="13.15" x14ac:dyDescent="0.35"/>
  <cols>
    <col min="1" max="2" width="1.19921875" style="1" customWidth="1"/>
    <col min="3" max="3" width="1.19921875" style="11" customWidth="1"/>
    <col min="4" max="4" width="1.19921875" style="12" customWidth="1"/>
    <col min="5" max="5" width="40.796875" style="7" customWidth="1"/>
    <col min="6" max="6" width="12.796875" style="7" customWidth="1"/>
    <col min="7" max="7" width="11.796875" style="7" customWidth="1"/>
    <col min="8" max="8" width="22.53125" style="7" customWidth="1"/>
    <col min="9" max="9" width="4.796875" style="356" customWidth="1"/>
    <col min="10" max="10" width="0.46484375" style="124" customWidth="1"/>
    <col min="11" max="13" width="12.796875" style="7" customWidth="1"/>
    <col min="14" max="14" width="0.46484375" style="124" customWidth="1"/>
    <col min="15" max="18" width="12.796875" style="7" customWidth="1"/>
    <col min="19" max="19" width="0.46484375" style="124" customWidth="1"/>
    <col min="20" max="16384" width="9.1328125" hidden="1"/>
  </cols>
  <sheetData>
    <row r="1" spans="1:19" ht="25.15" x14ac:dyDescent="0.35">
      <c r="A1" s="16" t="str">
        <f ca="1" xml:space="preserve"> RIGHT(CELL("filename", A1), LEN(CELL("filename", A1)) - SEARCH("]", CELL("filename", A1))) &amp; " - " &amp; $F$3</f>
        <v>InpC - Base case 1</v>
      </c>
      <c r="K1" s="26"/>
      <c r="L1" s="26"/>
      <c r="M1" s="26"/>
      <c r="O1" s="26"/>
      <c r="P1" s="26"/>
      <c r="Q1" s="26"/>
      <c r="R1" s="26"/>
    </row>
    <row r="2" spans="1:19" ht="39.75" customHeight="1" x14ac:dyDescent="0.35">
      <c r="A2" s="246"/>
      <c r="B2" s="246"/>
      <c r="C2" s="247"/>
      <c r="D2" s="248"/>
      <c r="E2" s="249"/>
      <c r="F2" s="249"/>
      <c r="G2" s="249"/>
      <c r="H2" s="249"/>
      <c r="I2" s="357"/>
      <c r="J2" s="250"/>
      <c r="K2" s="136" t="str">
        <f t="shared" ref="K2:R2" si="0" xml:space="preserve"> IF(K4 = $F4, "q", "")</f>
        <v>q</v>
      </c>
      <c r="L2" s="136" t="str">
        <f t="shared" si="0"/>
        <v/>
      </c>
      <c r="M2" s="136" t="str">
        <f t="shared" si="0"/>
        <v/>
      </c>
      <c r="N2" s="250"/>
      <c r="O2" s="136" t="str">
        <f t="shared" si="0"/>
        <v/>
      </c>
      <c r="P2" s="136" t="str">
        <f t="shared" si="0"/>
        <v/>
      </c>
      <c r="Q2" s="136" t="str">
        <f t="shared" si="0"/>
        <v/>
      </c>
      <c r="R2" s="136" t="str">
        <f t="shared" si="0"/>
        <v/>
      </c>
      <c r="S2" s="250"/>
    </row>
    <row r="3" spans="1:19" ht="30.75" customHeight="1" x14ac:dyDescent="0.35">
      <c r="A3" s="15"/>
      <c r="B3" s="15"/>
      <c r="C3" s="181"/>
      <c r="D3" s="182"/>
      <c r="E3" s="14"/>
      <c r="F3" s="225" t="str">
        <f>INDEX(J3:S3,MATCH(F4,J4:S4))</f>
        <v>Base case 1</v>
      </c>
      <c r="G3" s="5"/>
      <c r="H3" s="14"/>
      <c r="I3" s="358"/>
      <c r="J3" s="183"/>
      <c r="K3" s="184" t="s">
        <v>82</v>
      </c>
      <c r="L3" s="184" t="s">
        <v>148</v>
      </c>
      <c r="M3" s="184" t="s">
        <v>149</v>
      </c>
      <c r="N3" s="183"/>
      <c r="O3" s="184" t="s">
        <v>150</v>
      </c>
      <c r="P3" s="184" t="s">
        <v>151</v>
      </c>
      <c r="Q3" s="184" t="s">
        <v>152</v>
      </c>
      <c r="R3" s="184" t="s">
        <v>153</v>
      </c>
      <c r="S3" s="183"/>
    </row>
    <row r="4" spans="1:19" ht="13.25" customHeight="1" x14ac:dyDescent="0.35">
      <c r="E4" s="10" t="s">
        <v>81</v>
      </c>
      <c r="F4" s="226">
        <v>1</v>
      </c>
      <c r="G4" s="10"/>
      <c r="H4" s="10"/>
      <c r="I4" s="359">
        <f xml:space="preserve"> MATCH(F4, $J$4:$S$4)</f>
        <v>2</v>
      </c>
      <c r="J4" s="125"/>
      <c r="K4" s="294">
        <v>1</v>
      </c>
      <c r="L4" s="294">
        <v>2</v>
      </c>
      <c r="M4" s="294">
        <v>3</v>
      </c>
      <c r="N4" s="125"/>
      <c r="O4" s="131">
        <v>5</v>
      </c>
      <c r="P4" s="131">
        <v>6</v>
      </c>
      <c r="Q4" s="131">
        <v>7</v>
      </c>
      <c r="R4" s="131">
        <v>8</v>
      </c>
      <c r="S4" s="125"/>
    </row>
    <row r="5" spans="1:19" x14ac:dyDescent="0.35">
      <c r="E5" s="2" t="s">
        <v>101</v>
      </c>
      <c r="F5" s="135">
        <v>1</v>
      </c>
      <c r="G5" s="2"/>
      <c r="H5" s="2"/>
      <c r="I5" s="359">
        <f xml:space="preserve"> MATCH(F5, $J$4:$S$4)</f>
        <v>2</v>
      </c>
      <c r="J5" s="126"/>
      <c r="K5" s="2"/>
      <c r="L5" s="2"/>
      <c r="M5" s="2"/>
      <c r="N5" s="126"/>
      <c r="O5" s="2"/>
      <c r="P5" s="2"/>
      <c r="Q5" s="2"/>
      <c r="R5" s="2"/>
      <c r="S5" s="126"/>
    </row>
    <row r="6" spans="1:19" x14ac:dyDescent="0.35">
      <c r="E6" s="2" t="s">
        <v>83</v>
      </c>
      <c r="F6" s="232">
        <f>INDEX(J6:S6,MATCH(F4,J4:S4,0))</f>
        <v>1</v>
      </c>
      <c r="H6" s="2"/>
      <c r="I6" s="359">
        <f xml:space="preserve"> MATCH(F6, $J$4:$S$4)</f>
        <v>2</v>
      </c>
      <c r="J6" s="126"/>
      <c r="K6" s="134">
        <v>1</v>
      </c>
      <c r="L6" s="134">
        <v>2</v>
      </c>
      <c r="M6" s="134">
        <v>3</v>
      </c>
      <c r="N6" s="126"/>
      <c r="O6" s="134">
        <v>1</v>
      </c>
      <c r="P6" s="134">
        <v>1</v>
      </c>
      <c r="Q6" s="134">
        <v>2</v>
      </c>
      <c r="R6" s="134">
        <v>2</v>
      </c>
      <c r="S6" s="126"/>
    </row>
    <row r="7" spans="1:19" x14ac:dyDescent="0.35">
      <c r="E7" s="2" t="s">
        <v>102</v>
      </c>
      <c r="F7" s="245">
        <f xml:space="preserve"> COUNTIF(I10:I52, "tu")</f>
        <v>0</v>
      </c>
      <c r="H7" s="2"/>
      <c r="I7" s="360"/>
      <c r="J7" s="126"/>
      <c r="K7" s="295" t="str">
        <f xml:space="preserve"> IF(K6 = $F$6, "Base case", "")</f>
        <v>Base case</v>
      </c>
      <c r="L7" s="295" t="str">
        <f xml:space="preserve"> IF(L6 = $F$6, "Base case", "")</f>
        <v/>
      </c>
      <c r="M7" s="295" t="str">
        <f xml:space="preserve"> IF(M6 = $F$6, "Base case", "")</f>
        <v/>
      </c>
      <c r="N7" s="126"/>
      <c r="O7" s="2"/>
      <c r="P7" s="2"/>
      <c r="Q7" s="2"/>
      <c r="R7" s="2"/>
      <c r="S7" s="126"/>
    </row>
    <row r="8" spans="1:19" x14ac:dyDescent="0.35">
      <c r="E8" s="2"/>
      <c r="F8" s="240"/>
      <c r="H8" s="2"/>
      <c r="I8" s="360"/>
      <c r="J8" s="126"/>
      <c r="K8" s="224"/>
      <c r="L8" s="224"/>
      <c r="M8" s="224"/>
      <c r="N8" s="126"/>
      <c r="O8" s="2"/>
      <c r="P8" s="2"/>
      <c r="Q8" s="2"/>
      <c r="R8" s="2"/>
      <c r="S8" s="126"/>
    </row>
    <row r="9" spans="1:19" x14ac:dyDescent="0.35">
      <c r="A9" s="8"/>
      <c r="B9" s="8"/>
      <c r="C9" s="13"/>
      <c r="D9" s="34"/>
      <c r="E9" s="220"/>
      <c r="F9" s="221" t="s">
        <v>19</v>
      </c>
      <c r="G9" s="222" t="s">
        <v>17</v>
      </c>
      <c r="H9" s="3" t="s">
        <v>100</v>
      </c>
      <c r="I9" s="361"/>
      <c r="J9" s="223"/>
      <c r="K9" s="4"/>
      <c r="L9" s="4"/>
      <c r="M9" s="4"/>
      <c r="N9" s="223"/>
      <c r="O9" s="4"/>
      <c r="P9" s="4"/>
      <c r="Q9" s="4"/>
      <c r="R9" s="4"/>
      <c r="S9" s="223"/>
    </row>
    <row r="10" spans="1:19" x14ac:dyDescent="0.35">
      <c r="K10" s="6"/>
    </row>
    <row r="11" spans="1:19" x14ac:dyDescent="0.35">
      <c r="A11" s="1" t="s">
        <v>4</v>
      </c>
    </row>
    <row r="13" spans="1:19" x14ac:dyDescent="0.35">
      <c r="A13" s="39"/>
      <c r="B13" s="39"/>
      <c r="C13" s="40"/>
      <c r="D13" s="18"/>
      <c r="E13" s="147" t="s">
        <v>113</v>
      </c>
      <c r="F13" s="137">
        <f xml:space="preserve"> IF( INDEX(J13:S13, $I$4) = "", INDEX(J13:R13, $I$6), INDEX(J13:S13, $I$4))</f>
        <v>44013</v>
      </c>
      <c r="G13" s="147" t="s">
        <v>6</v>
      </c>
      <c r="H13" s="147"/>
      <c r="I13" s="362" t="str" cm="1">
        <f t="array" ref="I13" xml:space="preserve"> IF( INDEX(J13:S13, I$5) = "", IF( INDEX(J13:S13, I$6) = F13, "vw", "tu"), IF(INDEX(J13:S13, I$5) = F13, "vw", "tu"))</f>
        <v>vw</v>
      </c>
      <c r="J13" s="227"/>
      <c r="K13" s="132">
        <v>44013</v>
      </c>
      <c r="L13" s="132"/>
      <c r="M13" s="132"/>
      <c r="N13" s="148"/>
      <c r="O13" s="132"/>
      <c r="P13" s="132"/>
      <c r="Q13" s="132"/>
      <c r="R13" s="132"/>
      <c r="S13" s="148"/>
    </row>
    <row r="14" spans="1:19" x14ac:dyDescent="0.35">
      <c r="A14" s="385"/>
      <c r="B14" s="385"/>
      <c r="C14" s="386"/>
      <c r="D14" s="387"/>
      <c r="E14" s="388" t="s">
        <v>88</v>
      </c>
      <c r="F14" s="389">
        <f xml:space="preserve"> IF( INDEX(J14:S14, $I$4) = "", INDEX(J14:R14, $I$6), INDEX(J14:S14, $I$4))</f>
        <v>43921</v>
      </c>
      <c r="G14" s="388" t="s">
        <v>6</v>
      </c>
      <c r="H14" s="388"/>
      <c r="I14" s="362" t="str" cm="1">
        <f t="array" ref="I14" xml:space="preserve"> IF( INDEX(J14:S14, I$5) = "", IF( INDEX(J14:S14, I$6) = F14, "vw", "tu"), IF(INDEX(J14:S14, I$5) = F14, "vw", "tu"))</f>
        <v>vw</v>
      </c>
      <c r="J14" s="390"/>
      <c r="K14" s="391">
        <v>43921</v>
      </c>
      <c r="L14" s="391"/>
      <c r="M14" s="391"/>
      <c r="N14" s="390"/>
      <c r="O14" s="392"/>
      <c r="P14" s="392"/>
      <c r="Q14" s="392"/>
      <c r="R14" s="392"/>
      <c r="S14" s="390"/>
    </row>
    <row r="15" spans="1:19" x14ac:dyDescent="0.35">
      <c r="A15" s="396"/>
      <c r="B15" s="396"/>
      <c r="C15" s="397"/>
      <c r="D15" s="163"/>
      <c r="E15" s="162" t="s">
        <v>12</v>
      </c>
      <c r="F15" s="394">
        <f xml:space="preserve"> IF( INDEX(J15:S15, $I$4) = "", INDEX(J15:R15, $I$6), INDEX(J15:S15, $I$4))</f>
        <v>12</v>
      </c>
      <c r="G15" s="162" t="s">
        <v>13</v>
      </c>
      <c r="H15" s="162"/>
      <c r="I15" s="362" t="str" cm="1">
        <f t="array" ref="I15" xml:space="preserve"> IF( INDEX(J15:S15, I$5) = "", IF( INDEX(J15:S15, I$6) = F15, "vw", "tu"), IF(INDEX(J15:S15, I$5) = F15, "vw", "tu"))</f>
        <v>vw</v>
      </c>
      <c r="J15" s="302"/>
      <c r="K15" s="395">
        <v>12</v>
      </c>
      <c r="L15" s="395"/>
      <c r="M15" s="395"/>
      <c r="N15" s="302"/>
      <c r="O15" s="395"/>
      <c r="P15" s="395"/>
      <c r="Q15" s="395"/>
      <c r="R15" s="395"/>
      <c r="S15" s="302"/>
    </row>
    <row r="16" spans="1:19" x14ac:dyDescent="0.35">
      <c r="A16" s="396"/>
      <c r="B16" s="396"/>
      <c r="C16" s="397"/>
      <c r="D16" s="163"/>
      <c r="E16" s="162" t="s">
        <v>86</v>
      </c>
      <c r="F16" s="394">
        <f xml:space="preserve"> IF( INDEX(J16:S16, $I$4) = "", INDEX(J16:R16, $I$6), INDEX(J16:S16, $I$4))</f>
        <v>3</v>
      </c>
      <c r="G16" s="162" t="s">
        <v>10</v>
      </c>
      <c r="H16" s="162"/>
      <c r="I16" s="362" t="str" cm="1">
        <f t="array" ref="I16" xml:space="preserve"> IF( INDEX(J16:S16, I$5) = "", IF( INDEX(J16:S16, I$6) = F16, "vw", "tu"), IF(INDEX(J16:S16, I$5) = F16, "vw", "tu"))</f>
        <v>vw</v>
      </c>
      <c r="J16" s="302"/>
      <c r="K16" s="395">
        <v>3</v>
      </c>
      <c r="L16" s="395"/>
      <c r="M16" s="395"/>
      <c r="N16" s="302"/>
      <c r="O16" s="395"/>
      <c r="P16" s="395"/>
      <c r="Q16" s="395"/>
      <c r="R16" s="395"/>
      <c r="S16" s="302"/>
    </row>
    <row r="17" spans="1:19" x14ac:dyDescent="0.35">
      <c r="F17" s="6"/>
      <c r="I17" s="363"/>
      <c r="J17" s="229"/>
      <c r="K17" s="6"/>
      <c r="L17" s="6"/>
      <c r="M17" s="6"/>
    </row>
    <row r="18" spans="1:19" x14ac:dyDescent="0.35">
      <c r="A18" s="39"/>
      <c r="B18" s="39"/>
      <c r="C18" s="40"/>
      <c r="D18" s="18"/>
      <c r="E18" s="147" t="s">
        <v>116</v>
      </c>
      <c r="F18" s="137">
        <f xml:space="preserve"> IF( INDEX(J18:S18, $I$4) = "", INDEX(J18:R18, $I$6), INDEX(J18:S18, $I$4))</f>
        <v>44286</v>
      </c>
      <c r="G18" s="147" t="s">
        <v>6</v>
      </c>
      <c r="H18" s="147"/>
      <c r="I18" s="362" t="str" cm="1">
        <f t="array" ref="I18" xml:space="preserve"> IF( INDEX(J18:S18, I$5) = "", IF( INDEX(J18:S18, I$6) = F18, "vw", "tu"), IF(INDEX(J18:S18, I$5) = F18, "vw", "tu"))</f>
        <v>vw</v>
      </c>
      <c r="J18" s="227"/>
      <c r="K18" s="173">
        <v>44286</v>
      </c>
      <c r="L18" s="173"/>
      <c r="M18" s="173"/>
      <c r="N18" s="148"/>
      <c r="O18" s="132"/>
      <c r="P18" s="132"/>
      <c r="Q18" s="132"/>
      <c r="R18" s="132"/>
      <c r="S18" s="148"/>
    </row>
    <row r="19" spans="1:19" x14ac:dyDescent="0.35">
      <c r="A19" s="112"/>
      <c r="B19" s="112"/>
      <c r="C19" s="113"/>
      <c r="D19" s="114"/>
      <c r="E19" s="115"/>
      <c r="F19"/>
      <c r="G19" s="115"/>
      <c r="H19" s="53"/>
      <c r="I19" s="363"/>
      <c r="J19" s="231"/>
      <c r="K19" s="53"/>
      <c r="L19" s="53"/>
      <c r="M19" s="53"/>
      <c r="N19" s="127"/>
      <c r="O19" s="53"/>
      <c r="P19" s="53"/>
      <c r="Q19" s="53"/>
      <c r="R19" s="53"/>
      <c r="S19" s="127"/>
    </row>
    <row r="20" spans="1:19" x14ac:dyDescent="0.35">
      <c r="A20" s="22"/>
      <c r="B20" s="22"/>
      <c r="C20" s="19"/>
      <c r="D20" s="20"/>
      <c r="E20" s="20" t="s">
        <v>117</v>
      </c>
      <c r="F20" s="138">
        <f xml:space="preserve"> IF( INDEX(J20:S20, $I$4) = "", INDEX(J20:R20, $I$6), INDEX(J20:S20, $I$4))</f>
        <v>25</v>
      </c>
      <c r="G20" s="20" t="s">
        <v>29</v>
      </c>
      <c r="H20" s="145"/>
      <c r="I20" s="362" t="str" cm="1">
        <f t="array" ref="I20" xml:space="preserve"> IF( INDEX(J20:S20, I$5) = "", IF( INDEX(J20:S20, I$6) = F20, "vw", "tu"), IF(INDEX(J20:S20, I$5) = F20, "vw", "tu"))</f>
        <v>vw</v>
      </c>
      <c r="J20" s="228"/>
      <c r="K20" s="133">
        <v>25</v>
      </c>
      <c r="L20" s="133"/>
      <c r="M20" s="133"/>
      <c r="N20" s="146"/>
      <c r="O20" s="139"/>
      <c r="P20" s="139"/>
      <c r="Q20" s="139"/>
      <c r="R20" s="139"/>
      <c r="S20" s="146"/>
    </row>
    <row r="21" spans="1:19" x14ac:dyDescent="0.35">
      <c r="A21" s="377"/>
      <c r="B21" s="377"/>
      <c r="C21" s="378"/>
      <c r="D21" s="379"/>
      <c r="E21" s="379" t="s">
        <v>84</v>
      </c>
      <c r="F21" s="380">
        <f xml:space="preserve"> IF( INDEX(J21:S21, $I$4) = "", INDEX(J21:R21, $I$6), INDEX(J21:S21, $I$4))</f>
        <v>0</v>
      </c>
      <c r="G21" s="379" t="s">
        <v>29</v>
      </c>
      <c r="H21" s="381"/>
      <c r="I21" s="362" t="str" cm="1">
        <f t="array" ref="I21" xml:space="preserve"> IF( INDEX(J21:S21, I$5) = "", IF( INDEX(J21:S21, I$6) = F21, "vw", "tu"), IF(INDEX(J21:S21, I$5) = F21, "vw", "tu"))</f>
        <v>vw</v>
      </c>
      <c r="J21" s="304"/>
      <c r="K21" s="382">
        <v>0</v>
      </c>
      <c r="L21" s="382"/>
      <c r="M21" s="382"/>
      <c r="N21" s="304"/>
      <c r="O21" s="382"/>
      <c r="P21" s="382"/>
      <c r="Q21" s="382"/>
      <c r="R21" s="382"/>
      <c r="S21" s="304"/>
    </row>
    <row r="22" spans="1:19" x14ac:dyDescent="0.35">
      <c r="A22" s="140"/>
      <c r="B22" s="140"/>
      <c r="C22" s="141"/>
      <c r="D22" s="142"/>
      <c r="E22" s="142"/>
      <c r="F22" s="241"/>
      <c r="G22" s="142"/>
      <c r="H22" s="242"/>
      <c r="I22" s="364"/>
      <c r="J22" s="230"/>
      <c r="K22" s="241"/>
      <c r="L22" s="241"/>
      <c r="M22" s="241"/>
      <c r="N22" s="144"/>
      <c r="O22" s="243"/>
      <c r="P22" s="243"/>
      <c r="Q22" s="243"/>
      <c r="R22" s="243"/>
      <c r="S22" s="144"/>
    </row>
    <row r="23" spans="1:19" x14ac:dyDescent="0.35">
      <c r="A23" s="140" t="s">
        <v>166</v>
      </c>
      <c r="B23" s="140"/>
      <c r="C23" s="141"/>
      <c r="D23" s="142"/>
      <c r="E23" s="142"/>
      <c r="F23" s="241"/>
      <c r="G23" s="142"/>
      <c r="H23" s="242"/>
      <c r="I23" s="364"/>
      <c r="J23" s="230"/>
      <c r="K23" s="241"/>
      <c r="L23" s="241"/>
      <c r="M23" s="241"/>
      <c r="N23" s="144"/>
      <c r="O23" s="243"/>
      <c r="P23" s="243"/>
      <c r="Q23" s="243"/>
      <c r="R23" s="243"/>
      <c r="S23" s="144"/>
    </row>
    <row r="24" spans="1:19" s="514" customFormat="1" x14ac:dyDescent="0.35">
      <c r="A24" s="511"/>
      <c r="B24" s="511"/>
      <c r="C24" s="512"/>
      <c r="D24" s="513"/>
      <c r="E24" s="515" t="s">
        <v>175</v>
      </c>
      <c r="F24" s="516">
        <f xml:space="preserve"> IF( INDEX(J24:S24, $I$4) = "", INDEX(J24:R24, $I$6), INDEX(J24:S24, $I$4))</f>
        <v>0.33</v>
      </c>
      <c r="G24" s="515" t="s">
        <v>176</v>
      </c>
      <c r="H24" s="515"/>
      <c r="I24" s="362" t="str" cm="1">
        <f t="array" ref="I24" xml:space="preserve"> IF( INDEX(J24:S24, I$5) = "", IF( INDEX(J24:S24, I$6) = F24, "vw", "tu"), IF(INDEX(J24:S24, I$5) = F24, "vw", "tu"))</f>
        <v>vw</v>
      </c>
      <c r="J24" s="517"/>
      <c r="K24" s="518">
        <v>0.33</v>
      </c>
      <c r="L24" s="518">
        <v>0.33</v>
      </c>
      <c r="M24" s="518">
        <v>0.33</v>
      </c>
      <c r="N24" s="519"/>
      <c r="O24" s="520"/>
      <c r="P24" s="520"/>
      <c r="Q24" s="520"/>
      <c r="R24" s="520"/>
      <c r="S24" s="519"/>
    </row>
    <row r="25" spans="1:19" x14ac:dyDescent="0.35">
      <c r="E25" s="515" t="s">
        <v>177</v>
      </c>
      <c r="F25" s="516">
        <f xml:space="preserve"> IF( INDEX(J25:S25, $I$4) = "", INDEX(J25:R25, $I$6), INDEX(J25:S25, $I$4))</f>
        <v>0.36</v>
      </c>
      <c r="G25" s="515" t="s">
        <v>176</v>
      </c>
      <c r="H25" s="515"/>
      <c r="I25" s="362" t="str" cm="1">
        <f t="array" ref="I25" xml:space="preserve"> IF( INDEX(J25:S25, I$5) = "", IF( INDEX(J25:S25, I$6) = F25, "vw", "tu"), IF(INDEX(J25:S25, I$5) = F25, "vw", "tu"))</f>
        <v>vw</v>
      </c>
      <c r="J25" s="517"/>
      <c r="K25" s="518">
        <v>0.36</v>
      </c>
      <c r="L25" s="518">
        <v>0.36</v>
      </c>
      <c r="M25" s="518">
        <v>0.36</v>
      </c>
      <c r="N25" s="519"/>
      <c r="O25" s="520"/>
      <c r="P25" s="520"/>
      <c r="Q25" s="520"/>
      <c r="R25" s="520"/>
      <c r="S25" s="519"/>
    </row>
    <row r="26" spans="1:19" x14ac:dyDescent="0.35">
      <c r="E26" s="515" t="s">
        <v>178</v>
      </c>
      <c r="F26" s="516">
        <f xml:space="preserve"> IF( INDEX(J26:S26, $I$4) = "", INDEX(J26:R26, $I$6), INDEX(J26:S26, $I$4))</f>
        <v>0.15499999999999992</v>
      </c>
      <c r="G26" s="515" t="s">
        <v>176</v>
      </c>
      <c r="H26" s="515"/>
      <c r="I26" s="362" t="str" cm="1">
        <f t="array" ref="I26" xml:space="preserve"> IF( INDEX(J26:S26, I$5) = "", IF( INDEX(J26:S26, I$6) = F26, "vw", "tu"), IF(INDEX(J26:S26, I$5) = F26, "vw", "tu"))</f>
        <v>vw</v>
      </c>
      <c r="J26" s="517"/>
      <c r="K26" s="518">
        <v>0.15499999999999992</v>
      </c>
      <c r="L26" s="518">
        <v>0.15499999999999992</v>
      </c>
      <c r="M26" s="518">
        <v>0.15499999999999992</v>
      </c>
      <c r="N26" s="519"/>
      <c r="O26" s="520"/>
      <c r="P26" s="520"/>
      <c r="Q26" s="520"/>
      <c r="R26" s="520"/>
      <c r="S26" s="519"/>
    </row>
    <row r="27" spans="1:19" x14ac:dyDescent="0.35">
      <c r="E27" s="515" t="s">
        <v>179</v>
      </c>
      <c r="F27" s="516">
        <f xml:space="preserve"> IF( INDEX(J27:S27, $I$4) = "", INDEX(J27:R27, $I$6), INDEX(J27:S27, $I$4))</f>
        <v>0.155</v>
      </c>
      <c r="G27" s="515" t="s">
        <v>176</v>
      </c>
      <c r="H27" s="515"/>
      <c r="I27" s="362" t="str" cm="1">
        <f t="array" ref="I27" xml:space="preserve"> IF( INDEX(J27:S27, I$5) = "", IF( INDEX(J27:S27, I$6) = F27, "vw", "tu"), IF(INDEX(J27:S27, I$5) = F27, "vw", "tu"))</f>
        <v>vw</v>
      </c>
      <c r="J27" s="517"/>
      <c r="K27" s="518">
        <v>0.155</v>
      </c>
      <c r="L27" s="518">
        <v>0.155</v>
      </c>
      <c r="M27" s="518">
        <v>0.155</v>
      </c>
      <c r="N27" s="519"/>
      <c r="O27" s="520"/>
      <c r="P27" s="520"/>
      <c r="Q27" s="520"/>
      <c r="R27" s="520"/>
      <c r="S27" s="519"/>
    </row>
    <row r="29" spans="1:19" s="514" customFormat="1" x14ac:dyDescent="0.35">
      <c r="A29" s="511"/>
      <c r="B29" s="511"/>
      <c r="C29" s="512"/>
      <c r="D29" s="513"/>
      <c r="E29" s="515" t="s">
        <v>186</v>
      </c>
      <c r="F29" s="516">
        <f xml:space="preserve"> IF( INDEX(J29:S29, $I$4) = "", INDEX(J29:R29, $I$6), INDEX(J29:S29, $I$4))</f>
        <v>5.0000000000000001E-3</v>
      </c>
      <c r="G29" s="515" t="s">
        <v>174</v>
      </c>
      <c r="H29" s="515"/>
      <c r="I29" s="362" t="str" cm="1">
        <f t="array" ref="I29" xml:space="preserve"> IF( INDEX(J29:S29, I$5) = "", IF( INDEX(J29:S29, I$6) = F29, "vw", "tu"), IF(INDEX(J29:S29, I$5) = F29, "vw", "tu"))</f>
        <v>vw</v>
      </c>
      <c r="J29" s="517"/>
      <c r="K29" s="518">
        <v>5.0000000000000001E-3</v>
      </c>
      <c r="L29" s="518">
        <v>5.0000000000000001E-3</v>
      </c>
      <c r="M29" s="518">
        <v>5.0000000000000001E-3</v>
      </c>
      <c r="N29" s="519"/>
      <c r="O29" s="520"/>
      <c r="P29" s="520"/>
      <c r="Q29" s="520"/>
      <c r="R29" s="520"/>
      <c r="S29" s="519"/>
    </row>
    <row r="30" spans="1:19" s="490" customFormat="1" x14ac:dyDescent="0.35">
      <c r="A30" s="112"/>
      <c r="B30" s="112"/>
      <c r="C30" s="113"/>
      <c r="D30" s="114"/>
      <c r="E30" s="115" t="s">
        <v>180</v>
      </c>
      <c r="F30" s="283">
        <f xml:space="preserve"> IF( INDEX(J30:S30, $I$4) = "", INDEX(J30:R30, $I$6), INDEX(J30:S30, $I$4))</f>
        <v>250</v>
      </c>
      <c r="G30" s="115" t="s">
        <v>170</v>
      </c>
      <c r="H30" s="115"/>
      <c r="I30" s="362" t="str" cm="1">
        <f t="array" ref="I30" xml:space="preserve"> IF( INDEX(J30:S30, I$5) = "", IF( INDEX(J30:S30, I$6) = F30, "vw", "tu"), IF(INDEX(J30:S30, I$5) = F30, "vw", "tu"))</f>
        <v>vw</v>
      </c>
      <c r="J30" s="284"/>
      <c r="K30" s="259">
        <v>250</v>
      </c>
      <c r="L30" s="259">
        <v>250</v>
      </c>
      <c r="M30" s="259">
        <v>250</v>
      </c>
      <c r="N30" s="285"/>
      <c r="O30" s="286"/>
      <c r="P30" s="286"/>
      <c r="Q30" s="286"/>
      <c r="R30" s="286"/>
      <c r="S30" s="285"/>
    </row>
    <row r="31" spans="1:19" x14ac:dyDescent="0.35">
      <c r="E31" s="521" t="s">
        <v>181</v>
      </c>
      <c r="F31" s="522">
        <f xml:space="preserve"> IF( INDEX(J31:S31, $I$4) = "", INDEX(J31:R31, $I$6), INDEX(J31:S31, $I$4))</f>
        <v>0.97</v>
      </c>
      <c r="G31" s="521" t="s">
        <v>167</v>
      </c>
      <c r="H31" s="521"/>
      <c r="I31" s="362" t="str" cm="1">
        <f t="array" ref="I31" xml:space="preserve"> IF( INDEX(J31:S31, I$5) = "", IF( INDEX(J31:S31, I$6) = F31, "vw", "tu"), IF(INDEX(J31:S31, I$5) = F31, "vw", "tu"))</f>
        <v>vw</v>
      </c>
      <c r="J31" s="523"/>
      <c r="K31" s="524">
        <v>0.97</v>
      </c>
      <c r="L31" s="524">
        <v>0.97</v>
      </c>
      <c r="M31" s="524">
        <v>0.97</v>
      </c>
      <c r="N31" s="525"/>
      <c r="O31" s="526"/>
      <c r="P31" s="526"/>
      <c r="Q31" s="526"/>
      <c r="R31" s="526"/>
      <c r="S31" s="525"/>
    </row>
    <row r="33" spans="1:19" s="530" customFormat="1" x14ac:dyDescent="0.35">
      <c r="A33" s="527"/>
      <c r="B33" s="527"/>
      <c r="C33" s="528"/>
      <c r="D33" s="529"/>
      <c r="E33" s="531" t="s">
        <v>172</v>
      </c>
      <c r="F33" s="532">
        <f xml:space="preserve"> IF( INDEX(J33:S33, $I$4) = "", INDEX(J33:R33, $I$6), INDEX(J33:S33, $I$4))</f>
        <v>6.5000000000000002E-2</v>
      </c>
      <c r="G33" s="531" t="s">
        <v>173</v>
      </c>
      <c r="H33" s="531"/>
      <c r="I33" s="362" t="str" cm="1">
        <f t="array" ref="I33" xml:space="preserve"> IF( INDEX(J33:S33, I$5) = "", IF( INDEX(J33:S33, I$6) = F33, "vw", "tu"), IF(INDEX(J33:S33, I$5) = F33, "vw", "tu"))</f>
        <v>vw</v>
      </c>
      <c r="J33" s="533"/>
      <c r="K33" s="534">
        <v>6.5000000000000002E-2</v>
      </c>
      <c r="L33" s="534">
        <v>6.5000000000000002E-2</v>
      </c>
      <c r="M33" s="534">
        <v>6.5000000000000002E-2</v>
      </c>
      <c r="N33" s="535"/>
      <c r="O33" s="536"/>
      <c r="P33" s="536"/>
      <c r="Q33" s="536"/>
      <c r="R33" s="536"/>
      <c r="S33" s="535"/>
    </row>
    <row r="35" spans="1:19" x14ac:dyDescent="0.35">
      <c r="A35" s="1" t="s">
        <v>207</v>
      </c>
    </row>
    <row r="36" spans="1:19" s="490" customFormat="1" x14ac:dyDescent="0.35">
      <c r="A36" s="112"/>
      <c r="B36" s="112"/>
      <c r="C36" s="113"/>
      <c r="D36" s="114"/>
      <c r="E36" s="115" t="s">
        <v>208</v>
      </c>
      <c r="F36" s="283">
        <f xml:space="preserve"> IF( INDEX(J36:S36, $I$4) = "", INDEX(J36:R36, $I$6), INDEX(J36:S36, $I$4))</f>
        <v>1500</v>
      </c>
      <c r="G36" s="115" t="str">
        <f xml:space="preserve"> SMU</f>
        <v>$ 000s</v>
      </c>
      <c r="H36" s="115"/>
      <c r="I36" s="362" t="str" cm="1">
        <f t="array" ref="I36" xml:space="preserve"> IF( INDEX(J36:S36, I$5) = "", IF( INDEX(J36:S36, I$6) = F36, "vw", "tu"), IF(INDEX(J36:S36, I$5) = F36, "vw", "tu"))</f>
        <v>vw</v>
      </c>
      <c r="J36" s="284"/>
      <c r="K36" s="259">
        <v>1500</v>
      </c>
      <c r="L36" s="259">
        <v>1500</v>
      </c>
      <c r="M36" s="259">
        <v>1500</v>
      </c>
      <c r="N36" s="285"/>
      <c r="O36" s="286"/>
      <c r="P36" s="286"/>
      <c r="Q36" s="286"/>
      <c r="R36" s="286"/>
      <c r="S36" s="285"/>
    </row>
    <row r="38" spans="1:19" x14ac:dyDescent="0.35">
      <c r="A38" s="1" t="s">
        <v>202</v>
      </c>
    </row>
    <row r="39" spans="1:19" s="490" customFormat="1" x14ac:dyDescent="0.35">
      <c r="A39" s="112"/>
      <c r="B39" s="112"/>
      <c r="C39" s="113"/>
      <c r="D39" s="114"/>
      <c r="E39" s="53" t="s">
        <v>203</v>
      </c>
      <c r="F39" s="283">
        <f xml:space="preserve"> IF( INDEX(J39:S39, $I$4) = "", INDEX(J39:R39, $I$6), INDEX(J39:S39, $I$4))</f>
        <v>60</v>
      </c>
      <c r="G39" s="115" t="s">
        <v>190</v>
      </c>
      <c r="H39" s="115"/>
      <c r="I39" s="362" t="str" cm="1">
        <f t="array" ref="I39" xml:space="preserve"> IF( INDEX(J39:S39, I$5) = "", IF( INDEX(J39:S39, I$6) = F39, "vw", "tu"), IF(INDEX(J39:S39, I$5) = F39, "vw", "tu"))</f>
        <v>vw</v>
      </c>
      <c r="J39" s="284"/>
      <c r="K39" s="259">
        <v>60</v>
      </c>
      <c r="L39" s="259">
        <v>60</v>
      </c>
      <c r="M39" s="259">
        <v>60</v>
      </c>
      <c r="N39" s="285"/>
      <c r="O39" s="286"/>
      <c r="P39" s="286"/>
      <c r="Q39" s="286"/>
      <c r="R39" s="286"/>
      <c r="S39" s="285"/>
    </row>
    <row r="40" spans="1:19" s="490" customFormat="1" x14ac:dyDescent="0.35">
      <c r="A40" s="112"/>
      <c r="B40" s="112"/>
      <c r="C40" s="113"/>
      <c r="D40" s="114"/>
      <c r="E40" s="53" t="s">
        <v>219</v>
      </c>
      <c r="F40" s="283">
        <f xml:space="preserve"> IF( INDEX(J40:S40, $I$4) = "", INDEX(J40:R40, $I$6), INDEX(J40:S40, $I$4))</f>
        <v>30</v>
      </c>
      <c r="G40" s="115" t="s">
        <v>190</v>
      </c>
      <c r="H40" s="115"/>
      <c r="I40" s="362" t="str" cm="1">
        <f t="array" ref="I40" xml:space="preserve"> IF( INDEX(J40:S40, I$5) = "", IF( INDEX(J40:S40, I$6) = F40, "vw", "tu"), IF(INDEX(J40:S40, I$5) = F40, "vw", "tu"))</f>
        <v>vw</v>
      </c>
      <c r="J40" s="284"/>
      <c r="K40" s="259">
        <v>30</v>
      </c>
      <c r="L40" s="259">
        <v>30</v>
      </c>
      <c r="M40" s="259">
        <v>30</v>
      </c>
      <c r="N40" s="285"/>
      <c r="O40" s="286"/>
      <c r="P40" s="286"/>
      <c r="Q40" s="286"/>
      <c r="R40" s="286"/>
      <c r="S40" s="285"/>
    </row>
    <row r="41" spans="1:19" x14ac:dyDescent="0.35">
      <c r="A41" s="140"/>
      <c r="B41" s="140"/>
      <c r="C41" s="141"/>
      <c r="D41" s="142"/>
      <c r="E41" s="142"/>
      <c r="F41" s="241"/>
      <c r="G41" s="142"/>
      <c r="H41" s="242"/>
      <c r="I41" s="364"/>
      <c r="J41" s="230"/>
      <c r="K41" s="241"/>
      <c r="L41" s="241"/>
      <c r="M41" s="241"/>
      <c r="N41" s="144"/>
      <c r="O41" s="243"/>
      <c r="P41" s="243"/>
      <c r="Q41" s="243"/>
      <c r="R41" s="243"/>
      <c r="S41" s="144"/>
    </row>
    <row r="42" spans="1:19" x14ac:dyDescent="0.35">
      <c r="A42" s="140" t="s">
        <v>164</v>
      </c>
      <c r="B42" s="140"/>
      <c r="C42" s="141"/>
      <c r="D42" s="142"/>
      <c r="E42" s="142"/>
      <c r="F42" s="241"/>
      <c r="G42" s="142"/>
      <c r="H42" s="242"/>
      <c r="I42" s="364"/>
      <c r="J42" s="230"/>
      <c r="K42" s="241"/>
      <c r="L42" s="241"/>
      <c r="M42" s="241"/>
      <c r="N42" s="144"/>
      <c r="O42" s="243"/>
      <c r="P42" s="243"/>
      <c r="Q42" s="243"/>
      <c r="R42" s="243"/>
      <c r="S42" s="144"/>
    </row>
    <row r="43" spans="1:19" s="490" customFormat="1" x14ac:dyDescent="0.35">
      <c r="A43" s="112"/>
      <c r="B43" s="112"/>
      <c r="C43" s="113"/>
      <c r="D43" s="114"/>
      <c r="E43" s="115" t="s">
        <v>156</v>
      </c>
      <c r="F43" s="283">
        <f t="shared" ref="F43:F48" si="1" xml:space="preserve"> IF( INDEX(J43:S43, $I$4) = "", INDEX(J43:R43, $I$6), INDEX(J43:S43, $I$4))</f>
        <v>0</v>
      </c>
      <c r="G43" s="115" t="str">
        <f t="shared" ref="G43:G48" si="2" xml:space="preserve"> SMU</f>
        <v>$ 000s</v>
      </c>
      <c r="H43" s="115"/>
      <c r="I43" s="362" t="str" cm="1">
        <f t="array" ref="I43" xml:space="preserve"> IF( INDEX(J43:S43, I$5) = "", IF( INDEX(J43:S43, I$6) = F43, "vw", "tu"), IF(INDEX(J43:S43, I$5) = F43, "vw", "tu"))</f>
        <v>vw</v>
      </c>
      <c r="J43" s="284"/>
      <c r="K43" s="259">
        <v>0</v>
      </c>
      <c r="L43" s="259">
        <v>0</v>
      </c>
      <c r="M43" s="259">
        <v>0</v>
      </c>
      <c r="N43" s="285"/>
      <c r="O43" s="286"/>
      <c r="P43" s="286"/>
      <c r="Q43" s="286"/>
      <c r="R43" s="286"/>
      <c r="S43" s="285"/>
    </row>
    <row r="44" spans="1:19" s="490" customFormat="1" x14ac:dyDescent="0.35">
      <c r="A44" s="112"/>
      <c r="B44" s="112"/>
      <c r="C44" s="113"/>
      <c r="D44" s="114"/>
      <c r="E44" s="115" t="s">
        <v>160</v>
      </c>
      <c r="F44" s="283">
        <f t="shared" si="1"/>
        <v>0</v>
      </c>
      <c r="G44" s="115" t="str">
        <f t="shared" si="2"/>
        <v>$ 000s</v>
      </c>
      <c r="H44" s="115"/>
      <c r="I44" s="362" t="str" cm="1">
        <f t="array" ref="I44" xml:space="preserve"> IF( INDEX(J44:S44, I$5) = "", IF( INDEX(J44:S44, I$6) = F44, "vw", "tu"), IF(INDEX(J44:S44, I$5) = F44, "vw", "tu"))</f>
        <v>vw</v>
      </c>
      <c r="J44" s="284"/>
      <c r="K44" s="259">
        <v>0</v>
      </c>
      <c r="L44" s="259">
        <v>0</v>
      </c>
      <c r="M44" s="259">
        <v>0</v>
      </c>
      <c r="N44" s="285"/>
      <c r="O44" s="286"/>
      <c r="P44" s="286"/>
      <c r="Q44" s="286"/>
      <c r="R44" s="286"/>
      <c r="S44" s="285"/>
    </row>
    <row r="45" spans="1:19" s="490" customFormat="1" x14ac:dyDescent="0.35">
      <c r="A45" s="112"/>
      <c r="B45" s="112"/>
      <c r="C45" s="113"/>
      <c r="D45" s="114"/>
      <c r="E45" s="115" t="s">
        <v>191</v>
      </c>
      <c r="F45" s="283">
        <f t="shared" si="1"/>
        <v>0</v>
      </c>
      <c r="G45" s="115" t="str">
        <f t="shared" si="2"/>
        <v>$ 000s</v>
      </c>
      <c r="H45" s="115"/>
      <c r="I45" s="362" t="str" cm="1">
        <f t="array" ref="I45" xml:space="preserve"> IF( INDEX(J45:S45, I$5) = "", IF( INDEX(J45:S45, I$6) = F45, "vw", "tu"), IF(INDEX(J45:S45, I$5) = F45, "vw", "tu"))</f>
        <v>vw</v>
      </c>
      <c r="J45" s="284"/>
      <c r="K45" s="259">
        <v>0</v>
      </c>
      <c r="L45" s="259">
        <v>0</v>
      </c>
      <c r="M45" s="259">
        <v>0</v>
      </c>
      <c r="N45" s="285"/>
      <c r="O45" s="286"/>
      <c r="P45" s="286"/>
      <c r="Q45" s="286"/>
      <c r="R45" s="286"/>
      <c r="S45" s="285"/>
    </row>
    <row r="46" spans="1:19" s="490" customFormat="1" x14ac:dyDescent="0.35">
      <c r="A46" s="112"/>
      <c r="B46" s="112"/>
      <c r="C46" s="113"/>
      <c r="D46" s="114"/>
      <c r="E46" s="115" t="s">
        <v>217</v>
      </c>
      <c r="F46" s="283">
        <f t="shared" si="1"/>
        <v>0</v>
      </c>
      <c r="G46" s="115" t="str">
        <f t="shared" si="2"/>
        <v>$ 000s</v>
      </c>
      <c r="H46" s="115"/>
      <c r="I46" s="362" t="str" cm="1">
        <f t="array" ref="I46" xml:space="preserve"> IF( INDEX(J46:S46, I$5) = "", IF( INDEX(J46:S46, I$6) = F46, "vw", "tu"), IF(INDEX(J46:S46, I$5) = F46, "vw", "tu"))</f>
        <v>vw</v>
      </c>
      <c r="J46" s="284"/>
      <c r="K46" s="259">
        <v>0</v>
      </c>
      <c r="L46" s="259">
        <v>0</v>
      </c>
      <c r="M46" s="259">
        <v>0</v>
      </c>
      <c r="N46" s="285"/>
      <c r="O46" s="286"/>
      <c r="P46" s="286"/>
      <c r="Q46" s="286"/>
      <c r="R46" s="286"/>
      <c r="S46" s="285"/>
    </row>
    <row r="47" spans="1:19" s="490" customFormat="1" x14ac:dyDescent="0.35">
      <c r="A47" s="112"/>
      <c r="B47" s="112"/>
      <c r="C47" s="113"/>
      <c r="D47" s="114"/>
      <c r="E47" s="115" t="s">
        <v>222</v>
      </c>
      <c r="F47" s="283">
        <f t="shared" si="1"/>
        <v>100000</v>
      </c>
      <c r="G47" s="115" t="str">
        <f t="shared" si="2"/>
        <v>$ 000s</v>
      </c>
      <c r="H47" s="115"/>
      <c r="I47" s="362" t="str" cm="1">
        <f t="array" ref="I47" xml:space="preserve"> IF( INDEX(J47:S47, I$5) = "", IF( INDEX(J47:S47, I$6) = F47, "vw", "tu"), IF(INDEX(J47:S47, I$5) = F47, "vw", "tu"))</f>
        <v>vw</v>
      </c>
      <c r="J47" s="284"/>
      <c r="K47" s="259">
        <v>100000</v>
      </c>
      <c r="L47" s="259">
        <v>100000</v>
      </c>
      <c r="M47" s="259">
        <v>100000</v>
      </c>
      <c r="N47" s="285"/>
      <c r="O47" s="286"/>
      <c r="P47" s="286"/>
      <c r="Q47" s="286"/>
      <c r="R47" s="286"/>
      <c r="S47" s="285"/>
    </row>
    <row r="48" spans="1:19" s="490" customFormat="1" x14ac:dyDescent="0.35">
      <c r="A48" s="112"/>
      <c r="B48" s="112"/>
      <c r="C48" s="113"/>
      <c r="D48" s="114"/>
      <c r="E48" s="115" t="s">
        <v>231</v>
      </c>
      <c r="F48" s="283">
        <f t="shared" si="1"/>
        <v>100000</v>
      </c>
      <c r="G48" s="115" t="str">
        <f t="shared" si="2"/>
        <v>$ 000s</v>
      </c>
      <c r="H48" s="115"/>
      <c r="I48" s="362" t="str" cm="1">
        <f t="array" ref="I48" xml:space="preserve"> IF( INDEX(J48:S48, I$5) = "", IF( INDEX(J48:S48, I$6) = F48, "vw", "tu"), IF(INDEX(J48:S48, I$5) = F48, "vw", "tu"))</f>
        <v>vw</v>
      </c>
      <c r="J48" s="284"/>
      <c r="K48" s="259">
        <v>100000</v>
      </c>
      <c r="L48" s="259">
        <v>100000</v>
      </c>
      <c r="M48" s="259">
        <v>100000</v>
      </c>
      <c r="N48" s="285"/>
      <c r="O48" s="286"/>
      <c r="P48" s="286"/>
      <c r="Q48" s="286"/>
      <c r="R48" s="286"/>
      <c r="S48" s="285"/>
    </row>
    <row r="50" spans="1:19" x14ac:dyDescent="0.35">
      <c r="I50" s="362"/>
    </row>
    <row r="52" spans="1:19" x14ac:dyDescent="0.35">
      <c r="A52" s="292" t="s">
        <v>92</v>
      </c>
      <c r="B52" s="292"/>
      <c r="C52" s="293"/>
      <c r="D52" s="129"/>
      <c r="E52" s="129"/>
      <c r="F52" s="129"/>
      <c r="G52" s="129"/>
      <c r="H52" s="129"/>
      <c r="I52" s="365"/>
      <c r="J52" s="129"/>
      <c r="K52" s="129"/>
      <c r="L52" s="129"/>
      <c r="M52" s="129"/>
      <c r="N52" s="129"/>
      <c r="O52" s="129"/>
      <c r="P52" s="129"/>
      <c r="Q52" s="129"/>
      <c r="R52" s="129"/>
      <c r="S52" s="129"/>
    </row>
    <row r="53" spans="1:19" x14ac:dyDescent="0.35">
      <c r="A53" s="44"/>
      <c r="B53" s="44"/>
      <c r="C53" s="45"/>
      <c r="D53" s="50"/>
      <c r="E53" s="47"/>
      <c r="F53" s="51"/>
      <c r="G53" s="47"/>
      <c r="H53" s="47"/>
      <c r="J53" s="130"/>
      <c r="K53" s="47"/>
      <c r="L53" s="47"/>
      <c r="M53" s="47"/>
      <c r="N53" s="130"/>
      <c r="O53" s="47"/>
      <c r="P53" s="47"/>
      <c r="Q53" s="47"/>
      <c r="R53" s="47"/>
      <c r="S53" s="130"/>
    </row>
    <row r="54" spans="1:19" x14ac:dyDescent="0.35">
      <c r="A54" s="44"/>
      <c r="B54" s="44"/>
      <c r="C54" s="45"/>
      <c r="D54" s="50"/>
      <c r="E54" s="52" t="s">
        <v>40</v>
      </c>
      <c r="F54" s="426">
        <v>1E-3</v>
      </c>
      <c r="G54" s="52" t="s">
        <v>41</v>
      </c>
      <c r="H54" s="47"/>
      <c r="J54" s="130"/>
      <c r="K54" s="47"/>
      <c r="L54" s="47"/>
      <c r="M54" s="47"/>
      <c r="N54" s="130"/>
      <c r="O54" s="47"/>
      <c r="P54" s="47"/>
      <c r="Q54" s="47"/>
      <c r="R54" s="47"/>
      <c r="S54" s="130"/>
    </row>
    <row r="55" spans="1:19" x14ac:dyDescent="0.35">
      <c r="A55" s="44"/>
      <c r="B55" s="44"/>
      <c r="C55" s="45"/>
      <c r="D55" s="50"/>
      <c r="E55" s="52" t="s">
        <v>73</v>
      </c>
      <c r="F55" s="426">
        <v>1E-3</v>
      </c>
      <c r="G55" s="52" t="s">
        <v>41</v>
      </c>
      <c r="H55" s="47"/>
      <c r="J55" s="130"/>
      <c r="K55" s="47"/>
      <c r="L55" s="47"/>
      <c r="M55" s="47"/>
      <c r="N55" s="130"/>
      <c r="O55" s="47"/>
      <c r="P55" s="47"/>
      <c r="Q55" s="47"/>
      <c r="R55" s="47"/>
      <c r="S55" s="130"/>
    </row>
    <row r="56" spans="1:19" x14ac:dyDescent="0.35">
      <c r="A56" s="22"/>
      <c r="B56" s="22"/>
      <c r="C56" s="19"/>
      <c r="D56" s="20"/>
      <c r="E56" s="20" t="s">
        <v>43</v>
      </c>
      <c r="F56" s="133">
        <v>12</v>
      </c>
      <c r="G56" s="20" t="s">
        <v>10</v>
      </c>
      <c r="H56" s="20"/>
      <c r="J56" s="129"/>
      <c r="K56" s="20"/>
      <c r="L56" s="20"/>
      <c r="M56" s="20"/>
      <c r="N56" s="129"/>
      <c r="O56" s="20"/>
      <c r="P56" s="20"/>
      <c r="Q56" s="20"/>
      <c r="R56" s="20"/>
      <c r="S56" s="129"/>
    </row>
    <row r="57" spans="1:19" x14ac:dyDescent="0.35">
      <c r="A57" s="112"/>
      <c r="B57" s="112"/>
      <c r="C57" s="113"/>
      <c r="D57" s="114"/>
      <c r="E57" s="53" t="s">
        <v>105</v>
      </c>
      <c r="F57" s="427">
        <v>4</v>
      </c>
      <c r="G57" s="53" t="s">
        <v>87</v>
      </c>
      <c r="H57" s="53"/>
      <c r="J57" s="127"/>
      <c r="K57" s="53"/>
      <c r="L57" s="53"/>
      <c r="M57" s="53"/>
      <c r="N57" s="127"/>
      <c r="O57" s="53"/>
      <c r="P57" s="53"/>
      <c r="Q57" s="53"/>
      <c r="R57" s="53"/>
      <c r="S57" s="127"/>
    </row>
    <row r="58" spans="1:19" x14ac:dyDescent="0.35">
      <c r="E58" s="7" t="s">
        <v>90</v>
      </c>
      <c r="F58" s="429" t="s">
        <v>108</v>
      </c>
      <c r="G58" s="7" t="s">
        <v>91</v>
      </c>
      <c r="I58" s="366"/>
    </row>
    <row r="59" spans="1:19" x14ac:dyDescent="0.35">
      <c r="E59" s="117" t="s">
        <v>109</v>
      </c>
      <c r="F59" s="428">
        <v>100</v>
      </c>
      <c r="G59" s="117" t="s">
        <v>109</v>
      </c>
      <c r="H59" s="117"/>
    </row>
    <row r="60" spans="1:19" s="542" customFormat="1" x14ac:dyDescent="0.35">
      <c r="A60" s="539"/>
      <c r="B60" s="539"/>
      <c r="C60" s="540"/>
      <c r="D60" s="541"/>
      <c r="E60" s="117" t="s">
        <v>183</v>
      </c>
      <c r="F60" s="428">
        <v>1000000</v>
      </c>
      <c r="G60" s="117" t="s">
        <v>182</v>
      </c>
      <c r="H60" s="117"/>
      <c r="I60" s="362"/>
      <c r="J60" s="543"/>
      <c r="K60" s="7"/>
      <c r="L60" s="7"/>
      <c r="M60" s="7"/>
      <c r="N60" s="544"/>
      <c r="O60" s="7"/>
      <c r="P60" s="7"/>
      <c r="Q60" s="7"/>
      <c r="R60" s="7"/>
      <c r="S60" s="124"/>
    </row>
    <row r="61" spans="1:19" x14ac:dyDescent="0.35">
      <c r="E61" s="117" t="s">
        <v>154</v>
      </c>
      <c r="F61" s="428">
        <v>1000</v>
      </c>
      <c r="G61" s="117" t="s">
        <v>107</v>
      </c>
      <c r="H61" s="117"/>
    </row>
    <row r="63" spans="1:19" x14ac:dyDescent="0.35">
      <c r="B63" s="1" t="s">
        <v>27</v>
      </c>
    </row>
    <row r="64" spans="1:19" x14ac:dyDescent="0.35">
      <c r="A64" s="8"/>
      <c r="B64" s="8"/>
      <c r="C64" s="13"/>
      <c r="D64" s="34"/>
      <c r="E64" s="6" t="s">
        <v>30</v>
      </c>
      <c r="F64" s="172" t="s">
        <v>31</v>
      </c>
      <c r="G64" s="6" t="s">
        <v>26</v>
      </c>
      <c r="H64" s="6"/>
      <c r="J64" s="128"/>
      <c r="K64" s="33"/>
      <c r="L64" s="33"/>
      <c r="M64" s="33"/>
      <c r="N64" s="128"/>
      <c r="O64" s="33"/>
      <c r="P64" s="33"/>
      <c r="Q64" s="33"/>
      <c r="R64" s="33"/>
      <c r="S64" s="128"/>
    </row>
    <row r="65" spans="1:19" x14ac:dyDescent="0.35">
      <c r="A65" s="8"/>
      <c r="B65" s="8"/>
      <c r="C65" s="13"/>
      <c r="D65" s="34"/>
      <c r="E65" s="6" t="s">
        <v>46</v>
      </c>
      <c r="F65" s="172" t="s">
        <v>47</v>
      </c>
      <c r="G65" s="6" t="s">
        <v>26</v>
      </c>
      <c r="H65" s="6"/>
      <c r="J65" s="128"/>
      <c r="K65" s="33"/>
      <c r="L65" s="33"/>
      <c r="M65" s="33"/>
      <c r="N65" s="128"/>
      <c r="O65" s="33"/>
      <c r="P65" s="33"/>
      <c r="Q65" s="33"/>
      <c r="R65" s="33"/>
      <c r="S65" s="128"/>
    </row>
    <row r="66" spans="1:19" x14ac:dyDescent="0.35">
      <c r="A66" s="8"/>
      <c r="B66" s="8"/>
      <c r="C66" s="13"/>
      <c r="D66" s="34"/>
      <c r="E66" s="6" t="s">
        <v>48</v>
      </c>
      <c r="F66" s="172" t="s">
        <v>48</v>
      </c>
      <c r="G66" s="6" t="s">
        <v>26</v>
      </c>
      <c r="H66" s="6"/>
      <c r="I66" s="366"/>
      <c r="J66" s="128"/>
      <c r="K66" s="33"/>
      <c r="L66" s="33"/>
      <c r="M66" s="33"/>
      <c r="N66" s="128"/>
      <c r="O66" s="33"/>
      <c r="P66" s="33"/>
      <c r="Q66" s="33"/>
      <c r="R66" s="33"/>
      <c r="S66" s="128"/>
    </row>
    <row r="67" spans="1:19" x14ac:dyDescent="0.35">
      <c r="A67" s="8"/>
      <c r="B67" s="8"/>
      <c r="C67" s="13"/>
      <c r="D67" s="34"/>
      <c r="E67" s="6" t="s">
        <v>49</v>
      </c>
      <c r="F67" s="172" t="s">
        <v>49</v>
      </c>
      <c r="G67" s="6" t="s">
        <v>26</v>
      </c>
      <c r="H67" s="6"/>
      <c r="I67" s="366"/>
      <c r="J67" s="128"/>
      <c r="K67" s="33"/>
      <c r="L67" s="33"/>
      <c r="M67" s="33"/>
      <c r="N67" s="128"/>
      <c r="O67" s="33"/>
      <c r="P67" s="33"/>
      <c r="Q67" s="33"/>
      <c r="R67" s="33"/>
      <c r="S67" s="128"/>
    </row>
    <row r="68" spans="1:19" x14ac:dyDescent="0.35">
      <c r="A68" s="8"/>
      <c r="B68" s="8"/>
      <c r="C68" s="13"/>
      <c r="D68" s="34"/>
      <c r="E68" s="6"/>
      <c r="F68" s="26"/>
      <c r="G68" s="6"/>
      <c r="H68" s="6"/>
      <c r="I68" s="366"/>
      <c r="J68" s="128"/>
      <c r="K68" s="33"/>
      <c r="L68" s="33"/>
      <c r="M68" s="33"/>
      <c r="N68" s="128"/>
      <c r="O68" s="33"/>
      <c r="P68" s="33"/>
      <c r="Q68" s="33"/>
      <c r="R68" s="33"/>
      <c r="S68" s="128"/>
    </row>
    <row r="69" spans="1:19" x14ac:dyDescent="0.35">
      <c r="A69" s="112"/>
      <c r="B69" s="112"/>
      <c r="C69" s="113"/>
      <c r="D69" s="114"/>
      <c r="E69" s="115" t="s">
        <v>114</v>
      </c>
      <c r="F69" s="283">
        <f xml:space="preserve"> IF( INDEX(J69:S69, $I$4) = "", INDEX(J69:R69, $I$6), INDEX(J69:S69, $I$4))</f>
        <v>0</v>
      </c>
      <c r="G69" s="115" t="s">
        <v>115</v>
      </c>
      <c r="H69" s="115"/>
      <c r="I69" s="362" t="str" cm="1">
        <f t="array" ref="I69" xml:space="preserve"> IF( INDEX(J69:S69, I$5) = "", IF( INDEX(J69:S69, I$6) = F69, "vw", "tu"), IF(INDEX(J69:S69, I$5) = F69, "vw", "tu"))</f>
        <v>vw</v>
      </c>
      <c r="J69" s="284"/>
      <c r="K69" s="259"/>
      <c r="L69" s="259"/>
      <c r="M69" s="259"/>
      <c r="N69" s="285"/>
      <c r="O69" s="286"/>
      <c r="P69" s="286"/>
      <c r="Q69" s="286"/>
      <c r="R69" s="286"/>
      <c r="S69" s="285"/>
    </row>
    <row r="70" spans="1:19" x14ac:dyDescent="0.35">
      <c r="A70" s="8"/>
      <c r="B70" s="8"/>
      <c r="C70" s="13"/>
      <c r="D70" s="34"/>
      <c r="E70" s="6"/>
      <c r="F70" s="26"/>
      <c r="G70" s="6"/>
      <c r="H70" s="6"/>
      <c r="I70" s="362"/>
      <c r="J70" s="128"/>
      <c r="K70" s="33"/>
      <c r="L70" s="33"/>
      <c r="M70" s="33"/>
      <c r="N70" s="128"/>
      <c r="O70" s="33"/>
      <c r="P70" s="33"/>
      <c r="Q70" s="33"/>
      <c r="R70" s="33"/>
      <c r="S70" s="128"/>
    </row>
    <row r="71" spans="1:19" x14ac:dyDescent="0.35">
      <c r="I71" s="362"/>
    </row>
    <row r="72" spans="1:19" x14ac:dyDescent="0.35">
      <c r="A72" s="1" t="s">
        <v>63</v>
      </c>
      <c r="I72" s="362"/>
    </row>
    <row r="73" spans="1:19" x14ac:dyDescent="0.35">
      <c r="I73" s="362"/>
    </row>
  </sheetData>
  <phoneticPr fontId="4" type="noConversion"/>
  <conditionalFormatting sqref="P13:R13 O18:R18 O15:R15 O57:R57 O59:R59 O61:R61 O20:R39 O41:R50">
    <cfRule type="cellIs" dxfId="109" priority="424" operator="equal">
      <formula>""</formula>
    </cfRule>
  </conditionalFormatting>
  <conditionalFormatting sqref="O16:R16">
    <cfRule type="cellIs" dxfId="108" priority="421" operator="equal">
      <formula>""</formula>
    </cfRule>
  </conditionalFormatting>
  <conditionalFormatting sqref="O14:R14">
    <cfRule type="cellIs" dxfId="107" priority="419" operator="equal">
      <formula>""</formula>
    </cfRule>
  </conditionalFormatting>
  <conditionalFormatting sqref="O59:R59">
    <cfRule type="cellIs" dxfId="106" priority="269" operator="equal">
      <formula>""</formula>
    </cfRule>
  </conditionalFormatting>
  <conditionalFormatting sqref="O61:R61">
    <cfRule type="cellIs" dxfId="105" priority="265" operator="equal">
      <formula>""</formula>
    </cfRule>
  </conditionalFormatting>
  <conditionalFormatting sqref="I61:I63">
    <cfRule type="cellIs" dxfId="104" priority="222" operator="equal">
      <formula>1</formula>
    </cfRule>
  </conditionalFormatting>
  <conditionalFormatting sqref="I61">
    <cfRule type="cellIs" dxfId="103" priority="221" operator="equal">
      <formula>1</formula>
    </cfRule>
  </conditionalFormatting>
  <conditionalFormatting sqref="I62">
    <cfRule type="cellIs" dxfId="102" priority="220" operator="equal">
      <formula>1</formula>
    </cfRule>
  </conditionalFormatting>
  <conditionalFormatting sqref="I63">
    <cfRule type="cellIs" dxfId="101" priority="219" operator="equal">
      <formula>1</formula>
    </cfRule>
  </conditionalFormatting>
  <conditionalFormatting sqref="I70:I73 I20:I21 I13:I16 I46:I50">
    <cfRule type="cellIs" dxfId="100" priority="218" operator="equal">
      <formula>"tu"</formula>
    </cfRule>
  </conditionalFormatting>
  <conditionalFormatting sqref="O13">
    <cfRule type="cellIs" dxfId="99" priority="213" operator="equal">
      <formula>""</formula>
    </cfRule>
  </conditionalFormatting>
  <conditionalFormatting sqref="O69:R69">
    <cfRule type="cellIs" dxfId="98" priority="137" operator="equal">
      <formula>""</formula>
    </cfRule>
  </conditionalFormatting>
  <conditionalFormatting sqref="I69">
    <cfRule type="cellIs" dxfId="97" priority="133" operator="equal">
      <formula>"tu"</formula>
    </cfRule>
  </conditionalFormatting>
  <conditionalFormatting sqref="I18">
    <cfRule type="cellIs" dxfId="96" priority="127" operator="equal">
      <formula>"tu"</formula>
    </cfRule>
  </conditionalFormatting>
  <conditionalFormatting sqref="I16">
    <cfRule type="cellIs" dxfId="95" priority="104" operator="equal">
      <formula>"tu"</formula>
    </cfRule>
  </conditionalFormatting>
  <conditionalFormatting sqref="O43:R43">
    <cfRule type="cellIs" dxfId="94" priority="90" operator="equal">
      <formula>""</formula>
    </cfRule>
  </conditionalFormatting>
  <conditionalFormatting sqref="I44:I45">
    <cfRule type="cellIs" dxfId="93" priority="81" operator="equal">
      <formula>"tu"</formula>
    </cfRule>
  </conditionalFormatting>
  <conditionalFormatting sqref="I43">
    <cfRule type="cellIs" dxfId="92" priority="86" operator="equal">
      <formula>"tu"</formula>
    </cfRule>
  </conditionalFormatting>
  <conditionalFormatting sqref="O44:R45">
    <cfRule type="cellIs" dxfId="91" priority="85" operator="equal">
      <formula>""</formula>
    </cfRule>
  </conditionalFormatting>
  <conditionalFormatting sqref="O29:R29">
    <cfRule type="cellIs" dxfId="90" priority="80" operator="equal">
      <formula>""</formula>
    </cfRule>
  </conditionalFormatting>
  <conditionalFormatting sqref="I60">
    <cfRule type="cellIs" dxfId="89" priority="36" operator="equal">
      <formula>"tu"</formula>
    </cfRule>
  </conditionalFormatting>
  <conditionalFormatting sqref="I29">
    <cfRule type="cellIs" dxfId="88" priority="76" operator="equal">
      <formula>"tu"</formula>
    </cfRule>
  </conditionalFormatting>
  <conditionalFormatting sqref="O24:R24">
    <cfRule type="cellIs" dxfId="87" priority="75" operator="equal">
      <formula>""</formula>
    </cfRule>
  </conditionalFormatting>
  <conditionalFormatting sqref="I24">
    <cfRule type="cellIs" dxfId="86" priority="71" operator="equal">
      <formula>"tu"</formula>
    </cfRule>
  </conditionalFormatting>
  <conditionalFormatting sqref="O25:R25">
    <cfRule type="cellIs" dxfId="85" priority="70" operator="equal">
      <formula>""</formula>
    </cfRule>
  </conditionalFormatting>
  <conditionalFormatting sqref="I25">
    <cfRule type="cellIs" dxfId="84" priority="66" operator="equal">
      <formula>"tu"</formula>
    </cfRule>
  </conditionalFormatting>
  <conditionalFormatting sqref="O26:R26">
    <cfRule type="cellIs" dxfId="83" priority="65" operator="equal">
      <formula>""</formula>
    </cfRule>
  </conditionalFormatting>
  <conditionalFormatting sqref="I26">
    <cfRule type="cellIs" dxfId="82" priority="61" operator="equal">
      <formula>"tu"</formula>
    </cfRule>
  </conditionalFormatting>
  <conditionalFormatting sqref="O27:R27">
    <cfRule type="cellIs" dxfId="81" priority="60" operator="equal">
      <formula>""</formula>
    </cfRule>
  </conditionalFormatting>
  <conditionalFormatting sqref="I27">
    <cfRule type="cellIs" dxfId="80" priority="56" operator="equal">
      <formula>"tu"</formula>
    </cfRule>
  </conditionalFormatting>
  <conditionalFormatting sqref="O30:R30">
    <cfRule type="cellIs" dxfId="79" priority="55" operator="equal">
      <formula>""</formula>
    </cfRule>
  </conditionalFormatting>
  <conditionalFormatting sqref="I30">
    <cfRule type="cellIs" dxfId="78" priority="51" operator="equal">
      <formula>"tu"</formula>
    </cfRule>
  </conditionalFormatting>
  <conditionalFormatting sqref="O31:R31">
    <cfRule type="cellIs" dxfId="77" priority="50" operator="equal">
      <formula>""</formula>
    </cfRule>
  </conditionalFormatting>
  <conditionalFormatting sqref="I31">
    <cfRule type="cellIs" dxfId="76" priority="46" operator="equal">
      <formula>"tu"</formula>
    </cfRule>
  </conditionalFormatting>
  <conditionalFormatting sqref="O33:R33">
    <cfRule type="cellIs" dxfId="75" priority="45" operator="equal">
      <formula>""</formula>
    </cfRule>
  </conditionalFormatting>
  <conditionalFormatting sqref="I33">
    <cfRule type="cellIs" dxfId="74" priority="41" operator="equal">
      <formula>"tu"</formula>
    </cfRule>
  </conditionalFormatting>
  <conditionalFormatting sqref="O60:R60">
    <cfRule type="cellIs" dxfId="73" priority="35" operator="equal">
      <formula>""</formula>
    </cfRule>
  </conditionalFormatting>
  <conditionalFormatting sqref="O60:R60">
    <cfRule type="cellIs" dxfId="72" priority="34" operator="equal">
      <formula>""</formula>
    </cfRule>
  </conditionalFormatting>
  <conditionalFormatting sqref="O39:R39">
    <cfRule type="cellIs" dxfId="71" priority="33" operator="equal">
      <formula>""</formula>
    </cfRule>
  </conditionalFormatting>
  <conditionalFormatting sqref="I45">
    <cfRule type="cellIs" dxfId="70" priority="24" operator="equal">
      <formula>"tu"</formula>
    </cfRule>
  </conditionalFormatting>
  <conditionalFormatting sqref="I39">
    <cfRule type="cellIs" dxfId="69" priority="29" operator="equal">
      <formula>"tu"</formula>
    </cfRule>
  </conditionalFormatting>
  <conditionalFormatting sqref="O45:R45">
    <cfRule type="cellIs" dxfId="68" priority="28" operator="equal">
      <formula>""</formula>
    </cfRule>
  </conditionalFormatting>
  <conditionalFormatting sqref="O36:R36">
    <cfRule type="cellIs" dxfId="67" priority="23" operator="equal">
      <formula>""</formula>
    </cfRule>
  </conditionalFormatting>
  <conditionalFormatting sqref="I36">
    <cfRule type="cellIs" dxfId="66" priority="19" operator="equal">
      <formula>"tu"</formula>
    </cfRule>
  </conditionalFormatting>
  <conditionalFormatting sqref="O40:R40">
    <cfRule type="cellIs" dxfId="65" priority="13" operator="equal">
      <formula>""</formula>
    </cfRule>
  </conditionalFormatting>
  <conditionalFormatting sqref="O40:R40">
    <cfRule type="cellIs" dxfId="64" priority="12" operator="equal">
      <formula>""</formula>
    </cfRule>
  </conditionalFormatting>
  <conditionalFormatting sqref="I40">
    <cfRule type="cellIs" dxfId="63" priority="11" operator="equal">
      <formula>"tu"</formula>
    </cfRule>
  </conditionalFormatting>
  <conditionalFormatting sqref="O47:R47">
    <cfRule type="cellIs" dxfId="62" priority="10" operator="equal">
      <formula>""</formula>
    </cfRule>
  </conditionalFormatting>
  <conditionalFormatting sqref="I48">
    <cfRule type="cellIs" dxfId="61" priority="1" operator="equal">
      <formula>"tu"</formula>
    </cfRule>
  </conditionalFormatting>
  <conditionalFormatting sqref="I47">
    <cfRule type="cellIs" dxfId="60" priority="6" operator="equal">
      <formula>"tu"</formula>
    </cfRule>
  </conditionalFormatting>
  <conditionalFormatting sqref="O48:R48">
    <cfRule type="cellIs" dxfId="59" priority="5" operator="equal">
      <formula>""</formula>
    </cfRule>
  </conditionalFormatting>
  <dataValidations count="1">
    <dataValidation allowBlank="1" showInputMessage="1" showErrorMessage="1" sqref="E24:H27 E29:H31" xr:uid="{647D72B6-7B9C-47F1-A053-8EC810C22C23}"/>
  </dataValidations>
  <printOptions verticalCentered="1" gridLines="1"/>
  <pageMargins left="0.74803149606299213" right="0.74803149606299213" top="0.98425196850393704" bottom="0.98425196850393704" header="0.51181102362204722" footer="0.51181102362204722"/>
  <pageSetup paperSize="9" scale="55" orientation="landscape" blackAndWhite="1" horizontalDpi="300" verticalDpi="300" r:id="rId1"/>
  <headerFooter alignWithMargins="0">
    <oddHeader>&amp;L&amp;"Arial,Bold"&amp;14PROJECT AIRCO&amp;C&amp;"Arial,Bold"&amp;14Sheet: &amp;A&amp;R&amp;"Arial,Bold"&amp;14STRICTLY CONFIDENTIAL</oddHeader>
    <oddFooter>&amp;L&amp;12&amp;F (Printed on &amp;D at &amp;T) &amp;R&amp;12Page &amp;P of &amp;N</oddFooter>
  </headerFooter>
  <customProperties>
    <customPr name="Gu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3E9C7-0341-4E0A-84A9-B403D812F0F4}">
  <sheetPr codeName="Sheet17">
    <tabColor rgb="FFFFFF00"/>
    <outlinePr summaryBelow="0" summaryRight="0"/>
  </sheetPr>
  <dimension ref="A1:EA28"/>
  <sheetViews>
    <sheetView defaultGridColor="0" colorId="8" zoomScale="80" zoomScaleNormal="80" workbookViewId="0">
      <pane xSplit="9" ySplit="5" topLeftCell="DX6" activePane="bottomRight" state="frozen"/>
      <selection activeCell="E45" sqref="E45"/>
      <selection pane="topRight" activeCell="E45" sqref="E45"/>
      <selection pane="bottomLeft" activeCell="E45" sqref="E45"/>
      <selection pane="bottomRight" activeCell="A28" sqref="A28"/>
    </sheetView>
  </sheetViews>
  <sheetFormatPr defaultColWidth="0" defaultRowHeight="13.15" x14ac:dyDescent="0.35"/>
  <cols>
    <col min="1" max="2" width="1.19921875" style="8" customWidth="1"/>
    <col min="3" max="3" width="1.19921875" style="13" customWidth="1"/>
    <col min="4" max="4" width="1.19921875" style="34" customWidth="1"/>
    <col min="5" max="5" width="40.796875" style="7" customWidth="1"/>
    <col min="6" max="6" width="12.796875" style="7" customWidth="1"/>
    <col min="7" max="8" width="11.796875" style="7" customWidth="1"/>
    <col min="9" max="9" width="2.796875" style="6" customWidth="1"/>
    <col min="10" max="131" width="11.796875" style="7" customWidth="1"/>
    <col min="132" max="16384" width="11.796875" hidden="1"/>
  </cols>
  <sheetData>
    <row r="1" spans="1:131" ht="25.15" x14ac:dyDescent="0.35">
      <c r="A1" s="16" t="str">
        <f ca="1" xml:space="preserve"> RIGHT(CELL("filename", A1), LEN(CELL("filename", A1)) - SEARCH("]", CELL("filename", A1))) &amp; " - " &amp; InpC!F3</f>
        <v>Tmp - Base case 1</v>
      </c>
    </row>
    <row r="2" spans="1:131" x14ac:dyDescent="0.35">
      <c r="A2" s="35"/>
      <c r="B2" s="35"/>
      <c r="C2" s="36"/>
      <c r="D2" s="37"/>
      <c r="E2" s="24" t="str">
        <f xml:space="preserve"> Time!E$25</f>
        <v>Model period ending</v>
      </c>
      <c r="F2" s="244">
        <f xml:space="preserve"> Check!$F$9</f>
        <v>0</v>
      </c>
      <c r="G2" s="25" t="s">
        <v>23</v>
      </c>
      <c r="H2" s="17"/>
      <c r="I2" s="104"/>
      <c r="J2" s="17">
        <f xml:space="preserve"> Time!J$25</f>
        <v>44104</v>
      </c>
      <c r="K2" s="17">
        <f xml:space="preserve"> Time!K$25</f>
        <v>44196</v>
      </c>
      <c r="L2" s="17">
        <f xml:space="preserve"> Time!L$25</f>
        <v>44286</v>
      </c>
      <c r="M2" s="17">
        <f xml:space="preserve"> Time!M$25</f>
        <v>44377</v>
      </c>
      <c r="N2" s="17">
        <f xml:space="preserve"> Time!N$25</f>
        <v>44469</v>
      </c>
      <c r="O2" s="17">
        <f xml:space="preserve"> Time!O$25</f>
        <v>44561</v>
      </c>
      <c r="P2" s="17">
        <f xml:space="preserve"> Time!P$25</f>
        <v>44651</v>
      </c>
      <c r="Q2" s="17">
        <f xml:space="preserve"> Time!Q$25</f>
        <v>44742</v>
      </c>
      <c r="R2" s="17">
        <f xml:space="preserve"> Time!R$25</f>
        <v>44834</v>
      </c>
      <c r="S2" s="17">
        <f xml:space="preserve"> Time!S$25</f>
        <v>44926</v>
      </c>
      <c r="T2" s="17">
        <f xml:space="preserve"> Time!T$25</f>
        <v>45016</v>
      </c>
      <c r="U2" s="17">
        <f xml:space="preserve"> Time!U$25</f>
        <v>45107</v>
      </c>
      <c r="V2" s="17">
        <f xml:space="preserve"> Time!V$25</f>
        <v>45199</v>
      </c>
      <c r="W2" s="17">
        <f xml:space="preserve"> Time!W$25</f>
        <v>45291</v>
      </c>
      <c r="X2" s="17">
        <f xml:space="preserve"> Time!X$25</f>
        <v>45382</v>
      </c>
      <c r="Y2" s="17">
        <f xml:space="preserve"> Time!Y$25</f>
        <v>45473</v>
      </c>
      <c r="Z2" s="17">
        <f xml:space="preserve"> Time!Z$25</f>
        <v>45565</v>
      </c>
      <c r="AA2" s="17">
        <f xml:space="preserve"> Time!AA$25</f>
        <v>45657</v>
      </c>
      <c r="AB2" s="17">
        <f xml:space="preserve"> Time!AB$25</f>
        <v>45747</v>
      </c>
      <c r="AC2" s="17">
        <f xml:space="preserve"> Time!AC$25</f>
        <v>45838</v>
      </c>
      <c r="AD2" s="17">
        <f xml:space="preserve"> Time!AD$25</f>
        <v>45930</v>
      </c>
      <c r="AE2" s="17">
        <f xml:space="preserve"> Time!AE$25</f>
        <v>46022</v>
      </c>
      <c r="AF2" s="17">
        <f xml:space="preserve"> Time!AF$25</f>
        <v>46112</v>
      </c>
      <c r="AG2" s="17">
        <f xml:space="preserve"> Time!AG$25</f>
        <v>46203</v>
      </c>
      <c r="AH2" s="17">
        <f xml:space="preserve"> Time!AH$25</f>
        <v>46295</v>
      </c>
      <c r="AI2" s="17">
        <f xml:space="preserve"> Time!AI$25</f>
        <v>46387</v>
      </c>
      <c r="AJ2" s="17">
        <f xml:space="preserve"> Time!AJ$25</f>
        <v>46477</v>
      </c>
      <c r="AK2" s="17">
        <f xml:space="preserve"> Time!AK$25</f>
        <v>46568</v>
      </c>
      <c r="AL2" s="17">
        <f xml:space="preserve"> Time!AL$25</f>
        <v>46660</v>
      </c>
      <c r="AM2" s="17">
        <f xml:space="preserve"> Time!AM$25</f>
        <v>46752</v>
      </c>
      <c r="AN2" s="17">
        <f xml:space="preserve"> Time!AN$25</f>
        <v>46843</v>
      </c>
      <c r="AO2" s="17">
        <f xml:space="preserve"> Time!AO$25</f>
        <v>46934</v>
      </c>
      <c r="AP2" s="17">
        <f xml:space="preserve"> Time!AP$25</f>
        <v>47026</v>
      </c>
      <c r="AQ2" s="17">
        <f xml:space="preserve"> Time!AQ$25</f>
        <v>47118</v>
      </c>
      <c r="AR2" s="17">
        <f xml:space="preserve"> Time!AR$25</f>
        <v>47208</v>
      </c>
      <c r="AS2" s="17">
        <f xml:space="preserve"> Time!AS$25</f>
        <v>47299</v>
      </c>
      <c r="AT2" s="17">
        <f xml:space="preserve"> Time!AT$25</f>
        <v>47391</v>
      </c>
      <c r="AU2" s="17">
        <f xml:space="preserve"> Time!AU$25</f>
        <v>47483</v>
      </c>
      <c r="AV2" s="17">
        <f xml:space="preserve"> Time!AV$25</f>
        <v>47573</v>
      </c>
      <c r="AW2" s="17">
        <f xml:space="preserve"> Time!AW$25</f>
        <v>47664</v>
      </c>
      <c r="AX2" s="17">
        <f xml:space="preserve"> Time!AX$25</f>
        <v>47756</v>
      </c>
      <c r="AY2" s="17">
        <f xml:space="preserve"> Time!AY$25</f>
        <v>47848</v>
      </c>
      <c r="AZ2" s="17">
        <f xml:space="preserve"> Time!AZ$25</f>
        <v>47938</v>
      </c>
      <c r="BA2" s="17">
        <f xml:space="preserve"> Time!BA$25</f>
        <v>48029</v>
      </c>
      <c r="BB2" s="17">
        <f xml:space="preserve"> Time!BB$25</f>
        <v>48121</v>
      </c>
      <c r="BC2" s="17">
        <f xml:space="preserve"> Time!BC$25</f>
        <v>48213</v>
      </c>
      <c r="BD2" s="17">
        <f xml:space="preserve"> Time!BD$25</f>
        <v>48304</v>
      </c>
      <c r="BE2" s="17">
        <f xml:space="preserve"> Time!BE$25</f>
        <v>48395</v>
      </c>
      <c r="BF2" s="17">
        <f xml:space="preserve"> Time!BF$25</f>
        <v>48487</v>
      </c>
      <c r="BG2" s="17">
        <f xml:space="preserve"> Time!BG$25</f>
        <v>48579</v>
      </c>
      <c r="BH2" s="17">
        <f xml:space="preserve"> Time!BH$25</f>
        <v>48669</v>
      </c>
      <c r="BI2" s="17">
        <f xml:space="preserve"> Time!BI$25</f>
        <v>48760</v>
      </c>
      <c r="BJ2" s="17">
        <f xml:space="preserve"> Time!BJ$25</f>
        <v>48852</v>
      </c>
      <c r="BK2" s="17">
        <f xml:space="preserve"> Time!BK$25</f>
        <v>48944</v>
      </c>
      <c r="BL2" s="17">
        <f xml:space="preserve"> Time!BL$25</f>
        <v>49034</v>
      </c>
      <c r="BM2" s="17">
        <f xml:space="preserve"> Time!BM$25</f>
        <v>49125</v>
      </c>
      <c r="BN2" s="17">
        <f xml:space="preserve"> Time!BN$25</f>
        <v>49217</v>
      </c>
      <c r="BO2" s="17">
        <f xml:space="preserve"> Time!BO$25</f>
        <v>49309</v>
      </c>
      <c r="BP2" s="17">
        <f xml:space="preserve"> Time!BP$25</f>
        <v>49399</v>
      </c>
      <c r="BQ2" s="17">
        <f xml:space="preserve"> Time!BQ$25</f>
        <v>49490</v>
      </c>
      <c r="BR2" s="17">
        <f xml:space="preserve"> Time!BR$25</f>
        <v>49582</v>
      </c>
      <c r="BS2" s="17">
        <f xml:space="preserve"> Time!BS$25</f>
        <v>49674</v>
      </c>
      <c r="BT2" s="17">
        <f xml:space="preserve"> Time!BT$25</f>
        <v>49765</v>
      </c>
      <c r="BU2" s="17">
        <f xml:space="preserve"> Time!BU$25</f>
        <v>49856</v>
      </c>
      <c r="BV2" s="17">
        <f xml:space="preserve"> Time!BV$25</f>
        <v>49948</v>
      </c>
      <c r="BW2" s="17">
        <f xml:space="preserve"> Time!BW$25</f>
        <v>50040</v>
      </c>
      <c r="BX2" s="17">
        <f xml:space="preserve"> Time!BX$25</f>
        <v>50130</v>
      </c>
      <c r="BY2" s="17">
        <f xml:space="preserve"> Time!BY$25</f>
        <v>50221</v>
      </c>
      <c r="BZ2" s="17">
        <f xml:space="preserve"> Time!BZ$25</f>
        <v>50313</v>
      </c>
      <c r="CA2" s="17">
        <f xml:space="preserve"> Time!CA$25</f>
        <v>50405</v>
      </c>
      <c r="CB2" s="17">
        <f xml:space="preserve"> Time!CB$25</f>
        <v>50495</v>
      </c>
      <c r="CC2" s="17">
        <f xml:space="preserve"> Time!CC$25</f>
        <v>50586</v>
      </c>
      <c r="CD2" s="17">
        <f xml:space="preserve"> Time!CD$25</f>
        <v>50678</v>
      </c>
      <c r="CE2" s="17">
        <f xml:space="preserve"> Time!CE$25</f>
        <v>50770</v>
      </c>
      <c r="CF2" s="17">
        <f xml:space="preserve"> Time!CF$25</f>
        <v>50860</v>
      </c>
      <c r="CG2" s="17">
        <f xml:space="preserve"> Time!CG$25</f>
        <v>50951</v>
      </c>
      <c r="CH2" s="17">
        <f xml:space="preserve"> Time!CH$25</f>
        <v>51043</v>
      </c>
      <c r="CI2" s="17">
        <f xml:space="preserve"> Time!CI$25</f>
        <v>51135</v>
      </c>
      <c r="CJ2" s="17">
        <f xml:space="preserve"> Time!CJ$25</f>
        <v>51226</v>
      </c>
      <c r="CK2" s="17">
        <f xml:space="preserve"> Time!CK$25</f>
        <v>51317</v>
      </c>
      <c r="CL2" s="17">
        <f xml:space="preserve"> Time!CL$25</f>
        <v>51409</v>
      </c>
      <c r="CM2" s="17">
        <f xml:space="preserve"> Time!CM$25</f>
        <v>51501</v>
      </c>
      <c r="CN2" s="17">
        <f xml:space="preserve"> Time!CN$25</f>
        <v>51591</v>
      </c>
      <c r="CO2" s="17">
        <f xml:space="preserve"> Time!CO$25</f>
        <v>51682</v>
      </c>
      <c r="CP2" s="17">
        <f xml:space="preserve"> Time!CP$25</f>
        <v>51774</v>
      </c>
      <c r="CQ2" s="17">
        <f xml:space="preserve"> Time!CQ$25</f>
        <v>51866</v>
      </c>
      <c r="CR2" s="17">
        <f xml:space="preserve"> Time!CR$25</f>
        <v>51956</v>
      </c>
      <c r="CS2" s="17">
        <f xml:space="preserve"> Time!CS$25</f>
        <v>52047</v>
      </c>
      <c r="CT2" s="17">
        <f xml:space="preserve"> Time!CT$25</f>
        <v>52139</v>
      </c>
      <c r="CU2" s="17">
        <f xml:space="preserve"> Time!CU$25</f>
        <v>52231</v>
      </c>
      <c r="CV2" s="17">
        <f xml:space="preserve"> Time!CV$25</f>
        <v>52321</v>
      </c>
      <c r="CW2" s="17">
        <f xml:space="preserve"> Time!CW$25</f>
        <v>52412</v>
      </c>
      <c r="CX2" s="17">
        <f xml:space="preserve"> Time!CX$25</f>
        <v>52504</v>
      </c>
      <c r="CY2" s="17">
        <f xml:space="preserve"> Time!CY$25</f>
        <v>52596</v>
      </c>
      <c r="CZ2" s="17">
        <f xml:space="preserve"> Time!CZ$25</f>
        <v>52687</v>
      </c>
      <c r="DA2" s="17">
        <f xml:space="preserve"> Time!DA$25</f>
        <v>52778</v>
      </c>
      <c r="DB2" s="17">
        <f xml:space="preserve"> Time!DB$25</f>
        <v>52870</v>
      </c>
      <c r="DC2" s="17">
        <f xml:space="preserve"> Time!DC$25</f>
        <v>52962</v>
      </c>
      <c r="DD2" s="17">
        <f xml:space="preserve"> Time!DD$25</f>
        <v>53052</v>
      </c>
      <c r="DE2" s="17">
        <f xml:space="preserve"> Time!DE$25</f>
        <v>53143</v>
      </c>
      <c r="DF2" s="17">
        <f xml:space="preserve"> Time!DF$25</f>
        <v>53235</v>
      </c>
      <c r="DG2" s="17">
        <f xml:space="preserve"> Time!DG$25</f>
        <v>53327</v>
      </c>
      <c r="DH2" s="17">
        <f xml:space="preserve"> Time!DH$25</f>
        <v>53417</v>
      </c>
      <c r="DI2" s="17">
        <f xml:space="preserve"> Time!DI$25</f>
        <v>53508</v>
      </c>
      <c r="DJ2" s="17">
        <f xml:space="preserve"> Time!DJ$25</f>
        <v>53600</v>
      </c>
      <c r="DK2" s="17">
        <f xml:space="preserve"> Time!DK$25</f>
        <v>53692</v>
      </c>
      <c r="DL2" s="17">
        <f xml:space="preserve"> Time!DL$25</f>
        <v>53782</v>
      </c>
      <c r="DM2" s="17">
        <f xml:space="preserve"> Time!DM$25</f>
        <v>53873</v>
      </c>
      <c r="DN2" s="17">
        <f xml:space="preserve"> Time!DN$25</f>
        <v>53965</v>
      </c>
      <c r="DO2" s="17">
        <f xml:space="preserve"> Time!DO$25</f>
        <v>54057</v>
      </c>
      <c r="DP2" s="17">
        <f xml:space="preserve"> Time!DP$25</f>
        <v>54148</v>
      </c>
      <c r="DQ2" s="17">
        <f xml:space="preserve"> Time!DQ$25</f>
        <v>54239</v>
      </c>
      <c r="DR2" s="17">
        <f xml:space="preserve"> Time!DR$25</f>
        <v>54331</v>
      </c>
      <c r="DS2" s="17">
        <f xml:space="preserve"> Time!DS$25</f>
        <v>54423</v>
      </c>
      <c r="DT2" s="17">
        <f xml:space="preserve"> Time!DT$25</f>
        <v>54513</v>
      </c>
      <c r="DU2" s="17">
        <f xml:space="preserve"> Time!DU$25</f>
        <v>54604</v>
      </c>
      <c r="DV2" s="17">
        <f xml:space="preserve"> Time!DV$25</f>
        <v>54696</v>
      </c>
      <c r="DW2" s="17">
        <f xml:space="preserve"> Time!DW$25</f>
        <v>54788</v>
      </c>
      <c r="DX2" s="17">
        <f xml:space="preserve"> Time!DX$25</f>
        <v>54878</v>
      </c>
      <c r="DY2" s="17">
        <f xml:space="preserve"> Time!DY$25</f>
        <v>54969</v>
      </c>
      <c r="DZ2" s="17">
        <f xml:space="preserve"> Time!DZ$25</f>
        <v>55061</v>
      </c>
      <c r="EA2" s="17">
        <f xml:space="preserve"> Time!EA$25</f>
        <v>55153</v>
      </c>
    </row>
    <row r="3" spans="1:131" x14ac:dyDescent="0.35">
      <c r="E3" s="10" t="str">
        <f xml:space="preserve"> Time!E$67</f>
        <v>Timeline label</v>
      </c>
      <c r="F3" s="244">
        <f xml:space="preserve"> Output!J2</f>
        <v>0</v>
      </c>
      <c r="G3" s="49" t="s">
        <v>25</v>
      </c>
      <c r="H3" s="10"/>
      <c r="I3" s="105"/>
      <c r="J3" s="31" t="str">
        <f xml:space="preserve"> Time!J$67</f>
        <v>Pre-fcst</v>
      </c>
      <c r="K3" s="31" t="str">
        <f xml:space="preserve"> Time!K$67</f>
        <v>Pre-fcst</v>
      </c>
      <c r="L3" s="31" t="str">
        <f xml:space="preserve"> Time!L$67</f>
        <v>Fin Close</v>
      </c>
      <c r="M3" s="31" t="str">
        <f xml:space="preserve"> Time!M$67</f>
        <v>Operations</v>
      </c>
      <c r="N3" s="31" t="str">
        <f xml:space="preserve"> Time!N$67</f>
        <v>Operations</v>
      </c>
      <c r="O3" s="31" t="str">
        <f xml:space="preserve"> Time!O$67</f>
        <v>Operations</v>
      </c>
      <c r="P3" s="31" t="str">
        <f xml:space="preserve"> Time!P$67</f>
        <v>Operations</v>
      </c>
      <c r="Q3" s="31" t="str">
        <f xml:space="preserve"> Time!Q$67</f>
        <v>Operations</v>
      </c>
      <c r="R3" s="31" t="str">
        <f xml:space="preserve"> Time!R$67</f>
        <v>Operations</v>
      </c>
      <c r="S3" s="31" t="str">
        <f xml:space="preserve"> Time!S$67</f>
        <v>Operations</v>
      </c>
      <c r="T3" s="31" t="str">
        <f xml:space="preserve"> Time!T$67</f>
        <v>Operations</v>
      </c>
      <c r="U3" s="31" t="str">
        <f xml:space="preserve"> Time!U$67</f>
        <v>Operations</v>
      </c>
      <c r="V3" s="31" t="str">
        <f xml:space="preserve"> Time!V$67</f>
        <v>Operations</v>
      </c>
      <c r="W3" s="31" t="str">
        <f xml:space="preserve"> Time!W$67</f>
        <v>Operations</v>
      </c>
      <c r="X3" s="31" t="str">
        <f xml:space="preserve"> Time!X$67</f>
        <v>Operations</v>
      </c>
      <c r="Y3" s="31" t="str">
        <f xml:space="preserve"> Time!Y$67</f>
        <v>Operations</v>
      </c>
      <c r="Z3" s="31" t="str">
        <f xml:space="preserve"> Time!Z$67</f>
        <v>Operations</v>
      </c>
      <c r="AA3" s="31" t="str">
        <f xml:space="preserve"> Time!AA$67</f>
        <v>Operations</v>
      </c>
      <c r="AB3" s="31" t="str">
        <f xml:space="preserve"> Time!AB$67</f>
        <v>Operations</v>
      </c>
      <c r="AC3" s="31" t="str">
        <f xml:space="preserve"> Time!AC$67</f>
        <v>Operations</v>
      </c>
      <c r="AD3" s="31" t="str">
        <f xml:space="preserve"> Time!AD$67</f>
        <v>Operations</v>
      </c>
      <c r="AE3" s="31" t="str">
        <f xml:space="preserve"> Time!AE$67</f>
        <v>Operations</v>
      </c>
      <c r="AF3" s="31" t="str">
        <f xml:space="preserve"> Time!AF$67</f>
        <v>Operations</v>
      </c>
      <c r="AG3" s="31" t="str">
        <f xml:space="preserve"> Time!AG$67</f>
        <v>Operations</v>
      </c>
      <c r="AH3" s="31" t="str">
        <f xml:space="preserve"> Time!AH$67</f>
        <v>Operations</v>
      </c>
      <c r="AI3" s="31" t="str">
        <f xml:space="preserve"> Time!AI$67</f>
        <v>Operations</v>
      </c>
      <c r="AJ3" s="31" t="str">
        <f xml:space="preserve"> Time!AJ$67</f>
        <v>Operations</v>
      </c>
      <c r="AK3" s="31" t="str">
        <f xml:space="preserve"> Time!AK$67</f>
        <v>Operations</v>
      </c>
      <c r="AL3" s="31" t="str">
        <f xml:space="preserve"> Time!AL$67</f>
        <v>Operations</v>
      </c>
      <c r="AM3" s="31" t="str">
        <f xml:space="preserve"> Time!AM$67</f>
        <v>Operations</v>
      </c>
      <c r="AN3" s="31" t="str">
        <f xml:space="preserve"> Time!AN$67</f>
        <v>Operations</v>
      </c>
      <c r="AO3" s="31" t="str">
        <f xml:space="preserve"> Time!AO$67</f>
        <v>Operations</v>
      </c>
      <c r="AP3" s="31" t="str">
        <f xml:space="preserve"> Time!AP$67</f>
        <v>Operations</v>
      </c>
      <c r="AQ3" s="31" t="str">
        <f xml:space="preserve"> Time!AQ$67</f>
        <v>Operations</v>
      </c>
      <c r="AR3" s="31" t="str">
        <f xml:space="preserve"> Time!AR$67</f>
        <v>Operations</v>
      </c>
      <c r="AS3" s="31" t="str">
        <f xml:space="preserve"> Time!AS$67</f>
        <v>Operations</v>
      </c>
      <c r="AT3" s="31" t="str">
        <f xml:space="preserve"> Time!AT$67</f>
        <v>Operations</v>
      </c>
      <c r="AU3" s="31" t="str">
        <f xml:space="preserve"> Time!AU$67</f>
        <v>Operations</v>
      </c>
      <c r="AV3" s="31" t="str">
        <f xml:space="preserve"> Time!AV$67</f>
        <v>Operations</v>
      </c>
      <c r="AW3" s="31" t="str">
        <f xml:space="preserve"> Time!AW$67</f>
        <v>Operations</v>
      </c>
      <c r="AX3" s="31" t="str">
        <f xml:space="preserve"> Time!AX$67</f>
        <v>Operations</v>
      </c>
      <c r="AY3" s="31" t="str">
        <f xml:space="preserve"> Time!AY$67</f>
        <v>Operations</v>
      </c>
      <c r="AZ3" s="31" t="str">
        <f xml:space="preserve"> Time!AZ$67</f>
        <v>Operations</v>
      </c>
      <c r="BA3" s="31" t="str">
        <f xml:space="preserve"> Time!BA$67</f>
        <v>Operations</v>
      </c>
      <c r="BB3" s="31" t="str">
        <f xml:space="preserve"> Time!BB$67</f>
        <v>Operations</v>
      </c>
      <c r="BC3" s="31" t="str">
        <f xml:space="preserve"> Time!BC$67</f>
        <v>Operations</v>
      </c>
      <c r="BD3" s="31" t="str">
        <f xml:space="preserve"> Time!BD$67</f>
        <v>Operations</v>
      </c>
      <c r="BE3" s="31" t="str">
        <f xml:space="preserve"> Time!BE$67</f>
        <v>Operations</v>
      </c>
      <c r="BF3" s="31" t="str">
        <f xml:space="preserve"> Time!BF$67</f>
        <v>Operations</v>
      </c>
      <c r="BG3" s="31" t="str">
        <f xml:space="preserve"> Time!BG$67</f>
        <v>Operations</v>
      </c>
      <c r="BH3" s="31" t="str">
        <f xml:space="preserve"> Time!BH$67</f>
        <v>Operations</v>
      </c>
      <c r="BI3" s="31" t="str">
        <f xml:space="preserve"> Time!BI$67</f>
        <v>Operations</v>
      </c>
      <c r="BJ3" s="31" t="str">
        <f xml:space="preserve"> Time!BJ$67</f>
        <v>Operations</v>
      </c>
      <c r="BK3" s="31" t="str">
        <f xml:space="preserve"> Time!BK$67</f>
        <v>Operations</v>
      </c>
      <c r="BL3" s="31" t="str">
        <f xml:space="preserve"> Time!BL$67</f>
        <v>Operations</v>
      </c>
      <c r="BM3" s="31" t="str">
        <f xml:space="preserve"> Time!BM$67</f>
        <v>Operations</v>
      </c>
      <c r="BN3" s="31" t="str">
        <f xml:space="preserve"> Time!BN$67</f>
        <v>Operations</v>
      </c>
      <c r="BO3" s="31" t="str">
        <f xml:space="preserve"> Time!BO$67</f>
        <v>Operations</v>
      </c>
      <c r="BP3" s="31" t="str">
        <f xml:space="preserve"> Time!BP$67</f>
        <v>Operations</v>
      </c>
      <c r="BQ3" s="31" t="str">
        <f xml:space="preserve"> Time!BQ$67</f>
        <v>Operations</v>
      </c>
      <c r="BR3" s="31" t="str">
        <f xml:space="preserve"> Time!BR$67</f>
        <v>Operations</v>
      </c>
      <c r="BS3" s="31" t="str">
        <f xml:space="preserve"> Time!BS$67</f>
        <v>Operations</v>
      </c>
      <c r="BT3" s="31" t="str">
        <f xml:space="preserve"> Time!BT$67</f>
        <v>Operations</v>
      </c>
      <c r="BU3" s="31" t="str">
        <f xml:space="preserve"> Time!BU$67</f>
        <v>Operations</v>
      </c>
      <c r="BV3" s="31" t="str">
        <f xml:space="preserve"> Time!BV$67</f>
        <v>Operations</v>
      </c>
      <c r="BW3" s="31" t="str">
        <f xml:space="preserve"> Time!BW$67</f>
        <v>Operations</v>
      </c>
      <c r="BX3" s="31" t="str">
        <f xml:space="preserve"> Time!BX$67</f>
        <v>Operations</v>
      </c>
      <c r="BY3" s="31" t="str">
        <f xml:space="preserve"> Time!BY$67</f>
        <v>Operations</v>
      </c>
      <c r="BZ3" s="31" t="str">
        <f xml:space="preserve"> Time!BZ$67</f>
        <v>Operations</v>
      </c>
      <c r="CA3" s="31" t="str">
        <f xml:space="preserve"> Time!CA$67</f>
        <v>Operations</v>
      </c>
      <c r="CB3" s="31" t="str">
        <f xml:space="preserve"> Time!CB$67</f>
        <v>Operations</v>
      </c>
      <c r="CC3" s="31" t="str">
        <f xml:space="preserve"> Time!CC$67</f>
        <v>Operations</v>
      </c>
      <c r="CD3" s="31" t="str">
        <f xml:space="preserve"> Time!CD$67</f>
        <v>Operations</v>
      </c>
      <c r="CE3" s="31" t="str">
        <f xml:space="preserve"> Time!CE$67</f>
        <v>Operations</v>
      </c>
      <c r="CF3" s="31" t="str">
        <f xml:space="preserve"> Time!CF$67</f>
        <v>Operations</v>
      </c>
      <c r="CG3" s="31" t="str">
        <f xml:space="preserve"> Time!CG$67</f>
        <v>Operations</v>
      </c>
      <c r="CH3" s="31" t="str">
        <f xml:space="preserve"> Time!CH$67</f>
        <v>Operations</v>
      </c>
      <c r="CI3" s="31" t="str">
        <f xml:space="preserve"> Time!CI$67</f>
        <v>Operations</v>
      </c>
      <c r="CJ3" s="31" t="str">
        <f xml:space="preserve"> Time!CJ$67</f>
        <v>Operations</v>
      </c>
      <c r="CK3" s="31" t="str">
        <f xml:space="preserve"> Time!CK$67</f>
        <v>Operations</v>
      </c>
      <c r="CL3" s="31" t="str">
        <f xml:space="preserve"> Time!CL$67</f>
        <v>Operations</v>
      </c>
      <c r="CM3" s="31" t="str">
        <f xml:space="preserve"> Time!CM$67</f>
        <v>Operations</v>
      </c>
      <c r="CN3" s="31" t="str">
        <f xml:space="preserve"> Time!CN$67</f>
        <v>Operations</v>
      </c>
      <c r="CO3" s="31" t="str">
        <f xml:space="preserve"> Time!CO$67</f>
        <v>Operations</v>
      </c>
      <c r="CP3" s="31" t="str">
        <f xml:space="preserve"> Time!CP$67</f>
        <v>Operations</v>
      </c>
      <c r="CQ3" s="31" t="str">
        <f xml:space="preserve"> Time!CQ$67</f>
        <v>Operations</v>
      </c>
      <c r="CR3" s="31" t="str">
        <f xml:space="preserve"> Time!CR$67</f>
        <v>Operations</v>
      </c>
      <c r="CS3" s="31" t="str">
        <f xml:space="preserve"> Time!CS$67</f>
        <v>Operations</v>
      </c>
      <c r="CT3" s="31" t="str">
        <f xml:space="preserve"> Time!CT$67</f>
        <v>Operations</v>
      </c>
      <c r="CU3" s="31" t="str">
        <f xml:space="preserve"> Time!CU$67</f>
        <v>Operations</v>
      </c>
      <c r="CV3" s="31" t="str">
        <f xml:space="preserve"> Time!CV$67</f>
        <v>Operations</v>
      </c>
      <c r="CW3" s="31" t="str">
        <f xml:space="preserve"> Time!CW$67</f>
        <v>Operations</v>
      </c>
      <c r="CX3" s="31" t="str">
        <f xml:space="preserve"> Time!CX$67</f>
        <v>Operations</v>
      </c>
      <c r="CY3" s="31" t="str">
        <f xml:space="preserve"> Time!CY$67</f>
        <v>Operations</v>
      </c>
      <c r="CZ3" s="31" t="str">
        <f xml:space="preserve"> Time!CZ$67</f>
        <v>Operations</v>
      </c>
      <c r="DA3" s="31" t="str">
        <f xml:space="preserve"> Time!DA$67</f>
        <v>Operations</v>
      </c>
      <c r="DB3" s="31" t="str">
        <f xml:space="preserve"> Time!DB$67</f>
        <v>Operations</v>
      </c>
      <c r="DC3" s="31" t="str">
        <f xml:space="preserve"> Time!DC$67</f>
        <v>Operations</v>
      </c>
      <c r="DD3" s="31" t="str">
        <f xml:space="preserve"> Time!DD$67</f>
        <v>Operations</v>
      </c>
      <c r="DE3" s="31" t="str">
        <f xml:space="preserve"> Time!DE$67</f>
        <v>Operations</v>
      </c>
      <c r="DF3" s="31" t="str">
        <f xml:space="preserve"> Time!DF$67</f>
        <v>Operations</v>
      </c>
      <c r="DG3" s="31" t="str">
        <f xml:space="preserve"> Time!DG$67</f>
        <v>Operations</v>
      </c>
      <c r="DH3" s="31" t="str">
        <f xml:space="preserve"> Time!DH$67</f>
        <v>Operations</v>
      </c>
      <c r="DI3" s="31" t="str">
        <f xml:space="preserve"> Time!DI$67</f>
        <v>Post ops</v>
      </c>
      <c r="DJ3" s="31" t="str">
        <f xml:space="preserve"> Time!DJ$67</f>
        <v>Post ops</v>
      </c>
      <c r="DK3" s="31" t="str">
        <f xml:space="preserve"> Time!DK$67</f>
        <v>Post ops</v>
      </c>
      <c r="DL3" s="31" t="str">
        <f xml:space="preserve"> Time!DL$67</f>
        <v>Post ops</v>
      </c>
      <c r="DM3" s="31" t="str">
        <f xml:space="preserve"> Time!DM$67</f>
        <v>Post ops</v>
      </c>
      <c r="DN3" s="31" t="str">
        <f xml:space="preserve"> Time!DN$67</f>
        <v>Post ops</v>
      </c>
      <c r="DO3" s="31" t="str">
        <f xml:space="preserve"> Time!DO$67</f>
        <v>Post ops</v>
      </c>
      <c r="DP3" s="31" t="str">
        <f xml:space="preserve"> Time!DP$67</f>
        <v>Post ops</v>
      </c>
      <c r="DQ3" s="31" t="str">
        <f xml:space="preserve"> Time!DQ$67</f>
        <v>Post ops</v>
      </c>
      <c r="DR3" s="31" t="str">
        <f xml:space="preserve"> Time!DR$67</f>
        <v>Post ops</v>
      </c>
      <c r="DS3" s="31" t="str">
        <f xml:space="preserve"> Time!DS$67</f>
        <v>Post ops</v>
      </c>
      <c r="DT3" s="31" t="str">
        <f xml:space="preserve"> Time!DT$67</f>
        <v>Post ops</v>
      </c>
      <c r="DU3" s="31" t="str">
        <f xml:space="preserve"> Time!DU$67</f>
        <v>Post ops</v>
      </c>
      <c r="DV3" s="31" t="str">
        <f xml:space="preserve"> Time!DV$67</f>
        <v>Post ops</v>
      </c>
      <c r="DW3" s="31" t="str">
        <f xml:space="preserve"> Time!DW$67</f>
        <v>Post ops</v>
      </c>
      <c r="DX3" s="31" t="str">
        <f xml:space="preserve"> Time!DX$67</f>
        <v>Post ops</v>
      </c>
      <c r="DY3" s="31" t="str">
        <f xml:space="preserve"> Time!DY$67</f>
        <v>Post ops</v>
      </c>
      <c r="DZ3" s="31" t="str">
        <f xml:space="preserve"> Time!DZ$67</f>
        <v>Post ops</v>
      </c>
      <c r="EA3" s="31" t="str">
        <f xml:space="preserve"> Time!EA$67</f>
        <v>Post ops</v>
      </c>
    </row>
    <row r="4" spans="1:131" x14ac:dyDescent="0.35">
      <c r="E4" s="171" t="str">
        <f xml:space="preserve"> Time!E$42</f>
        <v>Contract year</v>
      </c>
      <c r="F4" s="244">
        <f xml:space="preserve"> Check!$F$21</f>
        <v>0</v>
      </c>
      <c r="G4" s="49" t="s">
        <v>24</v>
      </c>
      <c r="H4" s="2"/>
      <c r="I4" s="9"/>
      <c r="J4" s="171">
        <f xml:space="preserve"> Time!J$42</f>
        <v>2020</v>
      </c>
      <c r="K4" s="171">
        <f xml:space="preserve"> Time!K$42</f>
        <v>2020</v>
      </c>
      <c r="L4" s="171">
        <f xml:space="preserve"> Time!L$42</f>
        <v>2020</v>
      </c>
      <c r="M4" s="171">
        <f xml:space="preserve"> Time!M$42</f>
        <v>2021</v>
      </c>
      <c r="N4" s="171">
        <f xml:space="preserve"> Time!N$42</f>
        <v>2021</v>
      </c>
      <c r="O4" s="171">
        <f xml:space="preserve"> Time!O$42</f>
        <v>2021</v>
      </c>
      <c r="P4" s="171">
        <f xml:space="preserve"> Time!P$42</f>
        <v>2021</v>
      </c>
      <c r="Q4" s="171">
        <f xml:space="preserve"> Time!Q$42</f>
        <v>2022</v>
      </c>
      <c r="R4" s="171">
        <f xml:space="preserve"> Time!R$42</f>
        <v>2022</v>
      </c>
      <c r="S4" s="171">
        <f xml:space="preserve"> Time!S$42</f>
        <v>2022</v>
      </c>
      <c r="T4" s="171">
        <f xml:space="preserve"> Time!T$42</f>
        <v>2022</v>
      </c>
      <c r="U4" s="171">
        <f xml:space="preserve"> Time!U$42</f>
        <v>2023</v>
      </c>
      <c r="V4" s="171">
        <f xml:space="preserve"> Time!V$42</f>
        <v>2023</v>
      </c>
      <c r="W4" s="171">
        <f xml:space="preserve"> Time!W$42</f>
        <v>2023</v>
      </c>
      <c r="X4" s="171">
        <f xml:space="preserve"> Time!X$42</f>
        <v>2023</v>
      </c>
      <c r="Y4" s="171">
        <f xml:space="preserve"> Time!Y$42</f>
        <v>2024</v>
      </c>
      <c r="Z4" s="171">
        <f xml:space="preserve"> Time!Z$42</f>
        <v>2024</v>
      </c>
      <c r="AA4" s="171">
        <f xml:space="preserve"> Time!AA$42</f>
        <v>2024</v>
      </c>
      <c r="AB4" s="171">
        <f xml:space="preserve"> Time!AB$42</f>
        <v>2024</v>
      </c>
      <c r="AC4" s="171">
        <f xml:space="preserve"> Time!AC$42</f>
        <v>2025</v>
      </c>
      <c r="AD4" s="171">
        <f xml:space="preserve"> Time!AD$42</f>
        <v>2025</v>
      </c>
      <c r="AE4" s="171">
        <f xml:space="preserve"> Time!AE$42</f>
        <v>2025</v>
      </c>
      <c r="AF4" s="171">
        <f xml:space="preserve"> Time!AF$42</f>
        <v>2025</v>
      </c>
      <c r="AG4" s="171">
        <f xml:space="preserve"> Time!AG$42</f>
        <v>2026</v>
      </c>
      <c r="AH4" s="171">
        <f xml:space="preserve"> Time!AH$42</f>
        <v>2026</v>
      </c>
      <c r="AI4" s="171">
        <f xml:space="preserve"> Time!AI$42</f>
        <v>2026</v>
      </c>
      <c r="AJ4" s="171">
        <f xml:space="preserve"> Time!AJ$42</f>
        <v>2026</v>
      </c>
      <c r="AK4" s="171">
        <f xml:space="preserve"> Time!AK$42</f>
        <v>2027</v>
      </c>
      <c r="AL4" s="171">
        <f xml:space="preserve"> Time!AL$42</f>
        <v>2027</v>
      </c>
      <c r="AM4" s="171">
        <f xml:space="preserve"> Time!AM$42</f>
        <v>2027</v>
      </c>
      <c r="AN4" s="171">
        <f xml:space="preserve"> Time!AN$42</f>
        <v>2027</v>
      </c>
      <c r="AO4" s="171">
        <f xml:space="preserve"> Time!AO$42</f>
        <v>2028</v>
      </c>
      <c r="AP4" s="171">
        <f xml:space="preserve"> Time!AP$42</f>
        <v>2028</v>
      </c>
      <c r="AQ4" s="171">
        <f xml:space="preserve"> Time!AQ$42</f>
        <v>2028</v>
      </c>
      <c r="AR4" s="171">
        <f xml:space="preserve"> Time!AR$42</f>
        <v>2028</v>
      </c>
      <c r="AS4" s="171">
        <f xml:space="preserve"> Time!AS$42</f>
        <v>2029</v>
      </c>
      <c r="AT4" s="171">
        <f xml:space="preserve"> Time!AT$42</f>
        <v>2029</v>
      </c>
      <c r="AU4" s="171">
        <f xml:space="preserve"> Time!AU$42</f>
        <v>2029</v>
      </c>
      <c r="AV4" s="171">
        <f xml:space="preserve"> Time!AV$42</f>
        <v>2029</v>
      </c>
      <c r="AW4" s="171">
        <f xml:space="preserve"> Time!AW$42</f>
        <v>2030</v>
      </c>
      <c r="AX4" s="171">
        <f xml:space="preserve"> Time!AX$42</f>
        <v>2030</v>
      </c>
      <c r="AY4" s="171">
        <f xml:space="preserve"> Time!AY$42</f>
        <v>2030</v>
      </c>
      <c r="AZ4" s="171">
        <f xml:space="preserve"> Time!AZ$42</f>
        <v>2030</v>
      </c>
      <c r="BA4" s="171">
        <f xml:space="preserve"> Time!BA$42</f>
        <v>2031</v>
      </c>
      <c r="BB4" s="171">
        <f xml:space="preserve"> Time!BB$42</f>
        <v>2031</v>
      </c>
      <c r="BC4" s="171">
        <f xml:space="preserve"> Time!BC$42</f>
        <v>2031</v>
      </c>
      <c r="BD4" s="171">
        <f xml:space="preserve"> Time!BD$42</f>
        <v>2031</v>
      </c>
      <c r="BE4" s="171">
        <f xml:space="preserve"> Time!BE$42</f>
        <v>2032</v>
      </c>
      <c r="BF4" s="171">
        <f xml:space="preserve"> Time!BF$42</f>
        <v>2032</v>
      </c>
      <c r="BG4" s="171">
        <f xml:space="preserve"> Time!BG$42</f>
        <v>2032</v>
      </c>
      <c r="BH4" s="171">
        <f xml:space="preserve"> Time!BH$42</f>
        <v>2032</v>
      </c>
      <c r="BI4" s="171">
        <f xml:space="preserve"> Time!BI$42</f>
        <v>2033</v>
      </c>
      <c r="BJ4" s="171">
        <f xml:space="preserve"> Time!BJ$42</f>
        <v>2033</v>
      </c>
      <c r="BK4" s="171">
        <f xml:space="preserve"> Time!BK$42</f>
        <v>2033</v>
      </c>
      <c r="BL4" s="171">
        <f xml:space="preserve"> Time!BL$42</f>
        <v>2033</v>
      </c>
      <c r="BM4" s="171">
        <f xml:space="preserve"> Time!BM$42</f>
        <v>2034</v>
      </c>
      <c r="BN4" s="171">
        <f xml:space="preserve"> Time!BN$42</f>
        <v>2034</v>
      </c>
      <c r="BO4" s="171">
        <f xml:space="preserve"> Time!BO$42</f>
        <v>2034</v>
      </c>
      <c r="BP4" s="171">
        <f xml:space="preserve"> Time!BP$42</f>
        <v>2034</v>
      </c>
      <c r="BQ4" s="171">
        <f xml:space="preserve"> Time!BQ$42</f>
        <v>2035</v>
      </c>
      <c r="BR4" s="171">
        <f xml:space="preserve"> Time!BR$42</f>
        <v>2035</v>
      </c>
      <c r="BS4" s="171">
        <f xml:space="preserve"> Time!BS$42</f>
        <v>2035</v>
      </c>
      <c r="BT4" s="171">
        <f xml:space="preserve"> Time!BT$42</f>
        <v>2035</v>
      </c>
      <c r="BU4" s="171">
        <f xml:space="preserve"> Time!BU$42</f>
        <v>2036</v>
      </c>
      <c r="BV4" s="171">
        <f xml:space="preserve"> Time!BV$42</f>
        <v>2036</v>
      </c>
      <c r="BW4" s="171">
        <f xml:space="preserve"> Time!BW$42</f>
        <v>2036</v>
      </c>
      <c r="BX4" s="171">
        <f xml:space="preserve"> Time!BX$42</f>
        <v>2036</v>
      </c>
      <c r="BY4" s="171">
        <f xml:space="preserve"> Time!BY$42</f>
        <v>2037</v>
      </c>
      <c r="BZ4" s="171">
        <f xml:space="preserve"> Time!BZ$42</f>
        <v>2037</v>
      </c>
      <c r="CA4" s="171">
        <f xml:space="preserve"> Time!CA$42</f>
        <v>2037</v>
      </c>
      <c r="CB4" s="171">
        <f xml:space="preserve"> Time!CB$42</f>
        <v>2037</v>
      </c>
      <c r="CC4" s="171">
        <f xml:space="preserve"> Time!CC$42</f>
        <v>2038</v>
      </c>
      <c r="CD4" s="171">
        <f xml:space="preserve"> Time!CD$42</f>
        <v>2038</v>
      </c>
      <c r="CE4" s="171">
        <f xml:space="preserve"> Time!CE$42</f>
        <v>2038</v>
      </c>
      <c r="CF4" s="171">
        <f xml:space="preserve"> Time!CF$42</f>
        <v>2038</v>
      </c>
      <c r="CG4" s="171">
        <f xml:space="preserve"> Time!CG$42</f>
        <v>2039</v>
      </c>
      <c r="CH4" s="171">
        <f xml:space="preserve"> Time!CH$42</f>
        <v>2039</v>
      </c>
      <c r="CI4" s="171">
        <f xml:space="preserve"> Time!CI$42</f>
        <v>2039</v>
      </c>
      <c r="CJ4" s="171">
        <f xml:space="preserve"> Time!CJ$42</f>
        <v>2039</v>
      </c>
      <c r="CK4" s="171">
        <f xml:space="preserve"> Time!CK$42</f>
        <v>2040</v>
      </c>
      <c r="CL4" s="171">
        <f xml:space="preserve"> Time!CL$42</f>
        <v>2040</v>
      </c>
      <c r="CM4" s="171">
        <f xml:space="preserve"> Time!CM$42</f>
        <v>2040</v>
      </c>
      <c r="CN4" s="171">
        <f xml:space="preserve"> Time!CN$42</f>
        <v>2040</v>
      </c>
      <c r="CO4" s="171">
        <f xml:space="preserve"> Time!CO$42</f>
        <v>2041</v>
      </c>
      <c r="CP4" s="171">
        <f xml:space="preserve"> Time!CP$42</f>
        <v>2041</v>
      </c>
      <c r="CQ4" s="171">
        <f xml:space="preserve"> Time!CQ$42</f>
        <v>2041</v>
      </c>
      <c r="CR4" s="171">
        <f xml:space="preserve"> Time!CR$42</f>
        <v>2041</v>
      </c>
      <c r="CS4" s="171">
        <f xml:space="preserve"> Time!CS$42</f>
        <v>2042</v>
      </c>
      <c r="CT4" s="171">
        <f xml:space="preserve"> Time!CT$42</f>
        <v>2042</v>
      </c>
      <c r="CU4" s="171">
        <f xml:space="preserve"> Time!CU$42</f>
        <v>2042</v>
      </c>
      <c r="CV4" s="171">
        <f xml:space="preserve"> Time!CV$42</f>
        <v>2042</v>
      </c>
      <c r="CW4" s="171">
        <f xml:space="preserve"> Time!CW$42</f>
        <v>2043</v>
      </c>
      <c r="CX4" s="171">
        <f xml:space="preserve"> Time!CX$42</f>
        <v>2043</v>
      </c>
      <c r="CY4" s="171">
        <f xml:space="preserve"> Time!CY$42</f>
        <v>2043</v>
      </c>
      <c r="CZ4" s="171">
        <f xml:space="preserve"> Time!CZ$42</f>
        <v>2043</v>
      </c>
      <c r="DA4" s="171">
        <f xml:space="preserve"> Time!DA$42</f>
        <v>2044</v>
      </c>
      <c r="DB4" s="171">
        <f xml:space="preserve"> Time!DB$42</f>
        <v>2044</v>
      </c>
      <c r="DC4" s="171">
        <f xml:space="preserve"> Time!DC$42</f>
        <v>2044</v>
      </c>
      <c r="DD4" s="171">
        <f xml:space="preserve"> Time!DD$42</f>
        <v>2044</v>
      </c>
      <c r="DE4" s="171">
        <f xml:space="preserve"> Time!DE$42</f>
        <v>2045</v>
      </c>
      <c r="DF4" s="171">
        <f xml:space="preserve"> Time!DF$42</f>
        <v>2045</v>
      </c>
      <c r="DG4" s="171">
        <f xml:space="preserve"> Time!DG$42</f>
        <v>2045</v>
      </c>
      <c r="DH4" s="171">
        <f xml:space="preserve"> Time!DH$42</f>
        <v>2045</v>
      </c>
      <c r="DI4" s="171">
        <f xml:space="preserve"> Time!DI$42</f>
        <v>2046</v>
      </c>
      <c r="DJ4" s="171">
        <f xml:space="preserve"> Time!DJ$42</f>
        <v>2046</v>
      </c>
      <c r="DK4" s="171">
        <f xml:space="preserve"> Time!DK$42</f>
        <v>2046</v>
      </c>
      <c r="DL4" s="171">
        <f xml:space="preserve"> Time!DL$42</f>
        <v>2046</v>
      </c>
      <c r="DM4" s="171">
        <f xml:space="preserve"> Time!DM$42</f>
        <v>2047</v>
      </c>
      <c r="DN4" s="171">
        <f xml:space="preserve"> Time!DN$42</f>
        <v>2047</v>
      </c>
      <c r="DO4" s="171">
        <f xml:space="preserve"> Time!DO$42</f>
        <v>2047</v>
      </c>
      <c r="DP4" s="171">
        <f xml:space="preserve"> Time!DP$42</f>
        <v>2047</v>
      </c>
      <c r="DQ4" s="171">
        <f xml:space="preserve"> Time!DQ$42</f>
        <v>2048</v>
      </c>
      <c r="DR4" s="171">
        <f xml:space="preserve"> Time!DR$42</f>
        <v>2048</v>
      </c>
      <c r="DS4" s="171">
        <f xml:space="preserve"> Time!DS$42</f>
        <v>2048</v>
      </c>
      <c r="DT4" s="171">
        <f xml:space="preserve"> Time!DT$42</f>
        <v>2048</v>
      </c>
      <c r="DU4" s="171">
        <f xml:space="preserve"> Time!DU$42</f>
        <v>2049</v>
      </c>
      <c r="DV4" s="171">
        <f xml:space="preserve"> Time!DV$42</f>
        <v>2049</v>
      </c>
      <c r="DW4" s="171">
        <f xml:space="preserve"> Time!DW$42</f>
        <v>2049</v>
      </c>
      <c r="DX4" s="171">
        <f xml:space="preserve"> Time!DX$42</f>
        <v>2049</v>
      </c>
      <c r="DY4" s="171">
        <f xml:space="preserve"> Time!DY$42</f>
        <v>2050</v>
      </c>
      <c r="DZ4" s="171">
        <f xml:space="preserve"> Time!DZ$42</f>
        <v>2050</v>
      </c>
      <c r="EA4" s="171">
        <f xml:space="preserve"> Time!EA$42</f>
        <v>2050</v>
      </c>
    </row>
    <row r="5" spans="1:131" x14ac:dyDescent="0.35">
      <c r="E5" s="2" t="str">
        <f xml:space="preserve"> Time!E$10</f>
        <v>Model column counter</v>
      </c>
      <c r="F5" s="27" t="s">
        <v>19</v>
      </c>
      <c r="G5" s="28" t="s">
        <v>17</v>
      </c>
      <c r="H5" s="27" t="s">
        <v>18</v>
      </c>
      <c r="I5" s="9"/>
      <c r="J5" s="2">
        <f xml:space="preserve"> Time!J$10</f>
        <v>1</v>
      </c>
      <c r="K5" s="2">
        <f xml:space="preserve"> Time!K$10</f>
        <v>2</v>
      </c>
      <c r="L5" s="2">
        <f xml:space="preserve"> Time!L$10</f>
        <v>3</v>
      </c>
      <c r="M5" s="2">
        <f xml:space="preserve"> Time!M$10</f>
        <v>4</v>
      </c>
      <c r="N5" s="2">
        <f xml:space="preserve"> Time!N$10</f>
        <v>5</v>
      </c>
      <c r="O5" s="2">
        <f xml:space="preserve"> Time!O$10</f>
        <v>6</v>
      </c>
      <c r="P5" s="2">
        <f xml:space="preserve"> Time!P$10</f>
        <v>7</v>
      </c>
      <c r="Q5" s="2">
        <f xml:space="preserve"> Time!Q$10</f>
        <v>8</v>
      </c>
      <c r="R5" s="2">
        <f xml:space="preserve"> Time!R$10</f>
        <v>9</v>
      </c>
      <c r="S5" s="2">
        <f xml:space="preserve"> Time!S$10</f>
        <v>10</v>
      </c>
      <c r="T5" s="2">
        <f xml:space="preserve"> Time!T$10</f>
        <v>11</v>
      </c>
      <c r="U5" s="2">
        <f xml:space="preserve"> Time!U$10</f>
        <v>12</v>
      </c>
      <c r="V5" s="2">
        <f xml:space="preserve"> Time!V$10</f>
        <v>13</v>
      </c>
      <c r="W5" s="2">
        <f xml:space="preserve"> Time!W$10</f>
        <v>14</v>
      </c>
      <c r="X5" s="2">
        <f xml:space="preserve"> Time!X$10</f>
        <v>15</v>
      </c>
      <c r="Y5" s="2">
        <f xml:space="preserve"> Time!Y$10</f>
        <v>16</v>
      </c>
      <c r="Z5" s="2">
        <f xml:space="preserve"> Time!Z$10</f>
        <v>17</v>
      </c>
      <c r="AA5" s="2">
        <f xml:space="preserve"> Time!AA$10</f>
        <v>18</v>
      </c>
      <c r="AB5" s="2">
        <f xml:space="preserve"> Time!AB$10</f>
        <v>19</v>
      </c>
      <c r="AC5" s="2">
        <f xml:space="preserve"> Time!AC$10</f>
        <v>20</v>
      </c>
      <c r="AD5" s="2">
        <f xml:space="preserve"> Time!AD$10</f>
        <v>21</v>
      </c>
      <c r="AE5" s="2">
        <f xml:space="preserve"> Time!AE$10</f>
        <v>22</v>
      </c>
      <c r="AF5" s="2">
        <f xml:space="preserve"> Time!AF$10</f>
        <v>23</v>
      </c>
      <c r="AG5" s="2">
        <f xml:space="preserve"> Time!AG$10</f>
        <v>24</v>
      </c>
      <c r="AH5" s="2">
        <f xml:space="preserve"> Time!AH$10</f>
        <v>25</v>
      </c>
      <c r="AI5" s="2">
        <f xml:space="preserve"> Time!AI$10</f>
        <v>26</v>
      </c>
      <c r="AJ5" s="2">
        <f xml:space="preserve"> Time!AJ$10</f>
        <v>27</v>
      </c>
      <c r="AK5" s="2">
        <f xml:space="preserve"> Time!AK$10</f>
        <v>28</v>
      </c>
      <c r="AL5" s="2">
        <f xml:space="preserve"> Time!AL$10</f>
        <v>29</v>
      </c>
      <c r="AM5" s="2">
        <f xml:space="preserve"> Time!AM$10</f>
        <v>30</v>
      </c>
      <c r="AN5" s="2">
        <f xml:space="preserve"> Time!AN$10</f>
        <v>31</v>
      </c>
      <c r="AO5" s="2">
        <f xml:space="preserve"> Time!AO$10</f>
        <v>32</v>
      </c>
      <c r="AP5" s="2">
        <f xml:space="preserve"> Time!AP$10</f>
        <v>33</v>
      </c>
      <c r="AQ5" s="2">
        <f xml:space="preserve"> Time!AQ$10</f>
        <v>34</v>
      </c>
      <c r="AR5" s="2">
        <f xml:space="preserve"> Time!AR$10</f>
        <v>35</v>
      </c>
      <c r="AS5" s="2">
        <f xml:space="preserve"> Time!AS$10</f>
        <v>36</v>
      </c>
      <c r="AT5" s="2">
        <f xml:space="preserve"> Time!AT$10</f>
        <v>37</v>
      </c>
      <c r="AU5" s="2">
        <f xml:space="preserve"> Time!AU$10</f>
        <v>38</v>
      </c>
      <c r="AV5" s="2">
        <f xml:space="preserve"> Time!AV$10</f>
        <v>39</v>
      </c>
      <c r="AW5" s="2">
        <f xml:space="preserve"> Time!AW$10</f>
        <v>40</v>
      </c>
      <c r="AX5" s="2">
        <f xml:space="preserve"> Time!AX$10</f>
        <v>41</v>
      </c>
      <c r="AY5" s="2">
        <f xml:space="preserve"> Time!AY$10</f>
        <v>42</v>
      </c>
      <c r="AZ5" s="2">
        <f xml:space="preserve"> Time!AZ$10</f>
        <v>43</v>
      </c>
      <c r="BA5" s="2">
        <f xml:space="preserve"> Time!BA$10</f>
        <v>44</v>
      </c>
      <c r="BB5" s="2">
        <f xml:space="preserve"> Time!BB$10</f>
        <v>45</v>
      </c>
      <c r="BC5" s="2">
        <f xml:space="preserve"> Time!BC$10</f>
        <v>46</v>
      </c>
      <c r="BD5" s="2">
        <f xml:space="preserve"> Time!BD$10</f>
        <v>47</v>
      </c>
      <c r="BE5" s="2">
        <f xml:space="preserve"> Time!BE$10</f>
        <v>48</v>
      </c>
      <c r="BF5" s="2">
        <f xml:space="preserve"> Time!BF$10</f>
        <v>49</v>
      </c>
      <c r="BG5" s="2">
        <f xml:space="preserve"> Time!BG$10</f>
        <v>50</v>
      </c>
      <c r="BH5" s="2">
        <f xml:space="preserve"> Time!BH$10</f>
        <v>51</v>
      </c>
      <c r="BI5" s="2">
        <f xml:space="preserve"> Time!BI$10</f>
        <v>52</v>
      </c>
      <c r="BJ5" s="2">
        <f xml:space="preserve"> Time!BJ$10</f>
        <v>53</v>
      </c>
      <c r="BK5" s="2">
        <f xml:space="preserve"> Time!BK$10</f>
        <v>54</v>
      </c>
      <c r="BL5" s="2">
        <f xml:space="preserve"> Time!BL$10</f>
        <v>55</v>
      </c>
      <c r="BM5" s="2">
        <f xml:space="preserve"> Time!BM$10</f>
        <v>56</v>
      </c>
      <c r="BN5" s="2">
        <f xml:space="preserve"> Time!BN$10</f>
        <v>57</v>
      </c>
      <c r="BO5" s="2">
        <f xml:space="preserve"> Time!BO$10</f>
        <v>58</v>
      </c>
      <c r="BP5" s="2">
        <f xml:space="preserve"> Time!BP$10</f>
        <v>59</v>
      </c>
      <c r="BQ5" s="2">
        <f xml:space="preserve"> Time!BQ$10</f>
        <v>60</v>
      </c>
      <c r="BR5" s="2">
        <f xml:space="preserve"> Time!BR$10</f>
        <v>61</v>
      </c>
      <c r="BS5" s="2">
        <f xml:space="preserve"> Time!BS$10</f>
        <v>62</v>
      </c>
      <c r="BT5" s="2">
        <f xml:space="preserve"> Time!BT$10</f>
        <v>63</v>
      </c>
      <c r="BU5" s="2">
        <f xml:space="preserve"> Time!BU$10</f>
        <v>64</v>
      </c>
      <c r="BV5" s="2">
        <f xml:space="preserve"> Time!BV$10</f>
        <v>65</v>
      </c>
      <c r="BW5" s="2">
        <f xml:space="preserve"> Time!BW$10</f>
        <v>66</v>
      </c>
      <c r="BX5" s="2">
        <f xml:space="preserve"> Time!BX$10</f>
        <v>67</v>
      </c>
      <c r="BY5" s="2">
        <f xml:space="preserve"> Time!BY$10</f>
        <v>68</v>
      </c>
      <c r="BZ5" s="2">
        <f xml:space="preserve"> Time!BZ$10</f>
        <v>69</v>
      </c>
      <c r="CA5" s="2">
        <f xml:space="preserve"> Time!CA$10</f>
        <v>70</v>
      </c>
      <c r="CB5" s="2">
        <f xml:space="preserve"> Time!CB$10</f>
        <v>71</v>
      </c>
      <c r="CC5" s="2">
        <f xml:space="preserve"> Time!CC$10</f>
        <v>72</v>
      </c>
      <c r="CD5" s="2">
        <f xml:space="preserve"> Time!CD$10</f>
        <v>73</v>
      </c>
      <c r="CE5" s="2">
        <f xml:space="preserve"> Time!CE$10</f>
        <v>74</v>
      </c>
      <c r="CF5" s="2">
        <f xml:space="preserve"> Time!CF$10</f>
        <v>75</v>
      </c>
      <c r="CG5" s="2">
        <f xml:space="preserve"> Time!CG$10</f>
        <v>76</v>
      </c>
      <c r="CH5" s="2">
        <f xml:space="preserve"> Time!CH$10</f>
        <v>77</v>
      </c>
      <c r="CI5" s="2">
        <f xml:space="preserve"> Time!CI$10</f>
        <v>78</v>
      </c>
      <c r="CJ5" s="2">
        <f xml:space="preserve"> Time!CJ$10</f>
        <v>79</v>
      </c>
      <c r="CK5" s="2">
        <f xml:space="preserve"> Time!CK$10</f>
        <v>80</v>
      </c>
      <c r="CL5" s="2">
        <f xml:space="preserve"> Time!CL$10</f>
        <v>81</v>
      </c>
      <c r="CM5" s="2">
        <f xml:space="preserve"> Time!CM$10</f>
        <v>82</v>
      </c>
      <c r="CN5" s="2">
        <f xml:space="preserve"> Time!CN$10</f>
        <v>83</v>
      </c>
      <c r="CO5" s="2">
        <f xml:space="preserve"> Time!CO$10</f>
        <v>84</v>
      </c>
      <c r="CP5" s="2">
        <f xml:space="preserve"> Time!CP$10</f>
        <v>85</v>
      </c>
      <c r="CQ5" s="2">
        <f xml:space="preserve"> Time!CQ$10</f>
        <v>86</v>
      </c>
      <c r="CR5" s="2">
        <f xml:space="preserve"> Time!CR$10</f>
        <v>87</v>
      </c>
      <c r="CS5" s="2">
        <f xml:space="preserve"> Time!CS$10</f>
        <v>88</v>
      </c>
      <c r="CT5" s="2">
        <f xml:space="preserve"> Time!CT$10</f>
        <v>89</v>
      </c>
      <c r="CU5" s="2">
        <f xml:space="preserve"> Time!CU$10</f>
        <v>90</v>
      </c>
      <c r="CV5" s="2">
        <f xml:space="preserve"> Time!CV$10</f>
        <v>91</v>
      </c>
      <c r="CW5" s="2">
        <f xml:space="preserve"> Time!CW$10</f>
        <v>92</v>
      </c>
      <c r="CX5" s="2">
        <f xml:space="preserve"> Time!CX$10</f>
        <v>93</v>
      </c>
      <c r="CY5" s="2">
        <f xml:space="preserve"> Time!CY$10</f>
        <v>94</v>
      </c>
      <c r="CZ5" s="2">
        <f xml:space="preserve"> Time!CZ$10</f>
        <v>95</v>
      </c>
      <c r="DA5" s="2">
        <f xml:space="preserve"> Time!DA$10</f>
        <v>96</v>
      </c>
      <c r="DB5" s="2">
        <f xml:space="preserve"> Time!DB$10</f>
        <v>97</v>
      </c>
      <c r="DC5" s="2">
        <f xml:space="preserve"> Time!DC$10</f>
        <v>98</v>
      </c>
      <c r="DD5" s="2">
        <f xml:space="preserve"> Time!DD$10</f>
        <v>99</v>
      </c>
      <c r="DE5" s="2">
        <f xml:space="preserve"> Time!DE$10</f>
        <v>100</v>
      </c>
      <c r="DF5" s="2">
        <f xml:space="preserve"> Time!DF$10</f>
        <v>101</v>
      </c>
      <c r="DG5" s="2">
        <f xml:space="preserve"> Time!DG$10</f>
        <v>102</v>
      </c>
      <c r="DH5" s="2">
        <f xml:space="preserve"> Time!DH$10</f>
        <v>103</v>
      </c>
      <c r="DI5" s="2">
        <f xml:space="preserve"> Time!DI$10</f>
        <v>104</v>
      </c>
      <c r="DJ5" s="2">
        <f xml:space="preserve"> Time!DJ$10</f>
        <v>105</v>
      </c>
      <c r="DK5" s="2">
        <f xml:space="preserve"> Time!DK$10</f>
        <v>106</v>
      </c>
      <c r="DL5" s="2">
        <f xml:space="preserve"> Time!DL$10</f>
        <v>107</v>
      </c>
      <c r="DM5" s="2">
        <f xml:space="preserve"> Time!DM$10</f>
        <v>108</v>
      </c>
      <c r="DN5" s="2">
        <f xml:space="preserve"> Time!DN$10</f>
        <v>109</v>
      </c>
      <c r="DO5" s="2">
        <f xml:space="preserve"> Time!DO$10</f>
        <v>110</v>
      </c>
      <c r="DP5" s="2">
        <f xml:space="preserve"> Time!DP$10</f>
        <v>111</v>
      </c>
      <c r="DQ5" s="2">
        <f xml:space="preserve"> Time!DQ$10</f>
        <v>112</v>
      </c>
      <c r="DR5" s="2">
        <f xml:space="preserve"> Time!DR$10</f>
        <v>113</v>
      </c>
      <c r="DS5" s="2">
        <f xml:space="preserve"> Time!DS$10</f>
        <v>114</v>
      </c>
      <c r="DT5" s="2">
        <f xml:space="preserve"> Time!DT$10</f>
        <v>115</v>
      </c>
      <c r="DU5" s="2">
        <f xml:space="preserve"> Time!DU$10</f>
        <v>116</v>
      </c>
      <c r="DV5" s="2">
        <f xml:space="preserve"> Time!DV$10</f>
        <v>117</v>
      </c>
      <c r="DW5" s="2">
        <f xml:space="preserve"> Time!DW$10</f>
        <v>118</v>
      </c>
      <c r="DX5" s="2">
        <f xml:space="preserve"> Time!DX$10</f>
        <v>119</v>
      </c>
      <c r="DY5" s="2">
        <f xml:space="preserve"> Time!DY$10</f>
        <v>120</v>
      </c>
      <c r="DZ5" s="2">
        <f xml:space="preserve"> Time!DZ$10</f>
        <v>121</v>
      </c>
      <c r="EA5" s="2">
        <f xml:space="preserve"> Time!EA$10</f>
        <v>122</v>
      </c>
    </row>
    <row r="8" spans="1:131" x14ac:dyDescent="0.35">
      <c r="A8" s="187"/>
      <c r="B8" s="187"/>
      <c r="C8" s="188"/>
      <c r="D8" s="189"/>
      <c r="E8" s="190" t="s">
        <v>7</v>
      </c>
      <c r="F8" s="190"/>
      <c r="G8" s="190"/>
      <c r="H8" s="190"/>
      <c r="I8" s="191"/>
      <c r="J8" s="190">
        <f t="shared" ref="J8:AO8" si="0" xml:space="preserve"> I11</f>
        <v>0</v>
      </c>
      <c r="K8" s="190">
        <f t="shared" si="0"/>
        <v>0</v>
      </c>
      <c r="L8" s="190">
        <f t="shared" si="0"/>
        <v>0</v>
      </c>
      <c r="M8" s="190">
        <f t="shared" si="0"/>
        <v>0</v>
      </c>
      <c r="N8" s="190">
        <f t="shared" si="0"/>
        <v>0</v>
      </c>
      <c r="O8" s="190">
        <f t="shared" si="0"/>
        <v>0</v>
      </c>
      <c r="P8" s="190">
        <f t="shared" si="0"/>
        <v>0</v>
      </c>
      <c r="Q8" s="190">
        <f t="shared" si="0"/>
        <v>0</v>
      </c>
      <c r="R8" s="190">
        <f t="shared" si="0"/>
        <v>0</v>
      </c>
      <c r="S8" s="190">
        <f t="shared" si="0"/>
        <v>0</v>
      </c>
      <c r="T8" s="190">
        <f t="shared" si="0"/>
        <v>0</v>
      </c>
      <c r="U8" s="190">
        <f t="shared" si="0"/>
        <v>0</v>
      </c>
      <c r="V8" s="190">
        <f t="shared" si="0"/>
        <v>0</v>
      </c>
      <c r="W8" s="190">
        <f t="shared" si="0"/>
        <v>0</v>
      </c>
      <c r="X8" s="190">
        <f t="shared" si="0"/>
        <v>0</v>
      </c>
      <c r="Y8" s="190">
        <f t="shared" si="0"/>
        <v>0</v>
      </c>
      <c r="Z8" s="190">
        <f t="shared" si="0"/>
        <v>0</v>
      </c>
      <c r="AA8" s="190">
        <f t="shared" si="0"/>
        <v>0</v>
      </c>
      <c r="AB8" s="190">
        <f t="shared" si="0"/>
        <v>0</v>
      </c>
      <c r="AC8" s="190">
        <f t="shared" si="0"/>
        <v>0</v>
      </c>
      <c r="AD8" s="190">
        <f t="shared" si="0"/>
        <v>0</v>
      </c>
      <c r="AE8" s="190">
        <f t="shared" si="0"/>
        <v>0</v>
      </c>
      <c r="AF8" s="190">
        <f t="shared" si="0"/>
        <v>0</v>
      </c>
      <c r="AG8" s="190">
        <f t="shared" si="0"/>
        <v>0</v>
      </c>
      <c r="AH8" s="190">
        <f t="shared" si="0"/>
        <v>0</v>
      </c>
      <c r="AI8" s="190">
        <f t="shared" si="0"/>
        <v>0</v>
      </c>
      <c r="AJ8" s="190">
        <f t="shared" si="0"/>
        <v>0</v>
      </c>
      <c r="AK8" s="190">
        <f t="shared" si="0"/>
        <v>0</v>
      </c>
      <c r="AL8" s="190">
        <f t="shared" si="0"/>
        <v>0</v>
      </c>
      <c r="AM8" s="190">
        <f t="shared" si="0"/>
        <v>0</v>
      </c>
      <c r="AN8" s="190">
        <f t="shared" si="0"/>
        <v>0</v>
      </c>
      <c r="AO8" s="190">
        <f t="shared" si="0"/>
        <v>0</v>
      </c>
      <c r="AP8" s="190">
        <f t="shared" ref="AP8:BU8" si="1" xml:space="preserve"> AO11</f>
        <v>0</v>
      </c>
      <c r="AQ8" s="190">
        <f t="shared" si="1"/>
        <v>0</v>
      </c>
      <c r="AR8" s="190">
        <f t="shared" si="1"/>
        <v>0</v>
      </c>
      <c r="AS8" s="190">
        <f t="shared" si="1"/>
        <v>0</v>
      </c>
      <c r="AT8" s="190">
        <f t="shared" si="1"/>
        <v>0</v>
      </c>
      <c r="AU8" s="190">
        <f t="shared" si="1"/>
        <v>0</v>
      </c>
      <c r="AV8" s="190">
        <f t="shared" si="1"/>
        <v>0</v>
      </c>
      <c r="AW8" s="190">
        <f t="shared" si="1"/>
        <v>0</v>
      </c>
      <c r="AX8" s="190">
        <f t="shared" si="1"/>
        <v>0</v>
      </c>
      <c r="AY8" s="190">
        <f t="shared" si="1"/>
        <v>0</v>
      </c>
      <c r="AZ8" s="190">
        <f t="shared" si="1"/>
        <v>0</v>
      </c>
      <c r="BA8" s="190">
        <f t="shared" si="1"/>
        <v>0</v>
      </c>
      <c r="BB8" s="190">
        <f t="shared" si="1"/>
        <v>0</v>
      </c>
      <c r="BC8" s="190">
        <f t="shared" si="1"/>
        <v>0</v>
      </c>
      <c r="BD8" s="190">
        <f t="shared" si="1"/>
        <v>0</v>
      </c>
      <c r="BE8" s="190">
        <f t="shared" si="1"/>
        <v>0</v>
      </c>
      <c r="BF8" s="190">
        <f t="shared" si="1"/>
        <v>0</v>
      </c>
      <c r="BG8" s="190">
        <f t="shared" si="1"/>
        <v>0</v>
      </c>
      <c r="BH8" s="190">
        <f t="shared" si="1"/>
        <v>0</v>
      </c>
      <c r="BI8" s="190">
        <f t="shared" si="1"/>
        <v>0</v>
      </c>
      <c r="BJ8" s="190">
        <f t="shared" si="1"/>
        <v>0</v>
      </c>
      <c r="BK8" s="190">
        <f t="shared" si="1"/>
        <v>0</v>
      </c>
      <c r="BL8" s="190">
        <f t="shared" si="1"/>
        <v>0</v>
      </c>
      <c r="BM8" s="190">
        <f t="shared" si="1"/>
        <v>0</v>
      </c>
      <c r="BN8" s="190">
        <f t="shared" si="1"/>
        <v>0</v>
      </c>
      <c r="BO8" s="190">
        <f t="shared" si="1"/>
        <v>0</v>
      </c>
      <c r="BP8" s="190">
        <f t="shared" si="1"/>
        <v>0</v>
      </c>
      <c r="BQ8" s="190">
        <f t="shared" si="1"/>
        <v>0</v>
      </c>
      <c r="BR8" s="190">
        <f t="shared" si="1"/>
        <v>0</v>
      </c>
      <c r="BS8" s="190">
        <f t="shared" si="1"/>
        <v>0</v>
      </c>
      <c r="BT8" s="190">
        <f t="shared" si="1"/>
        <v>0</v>
      </c>
      <c r="BU8" s="190">
        <f t="shared" si="1"/>
        <v>0</v>
      </c>
      <c r="BV8" s="190">
        <f t="shared" ref="BV8:DA8" si="2" xml:space="preserve"> BU11</f>
        <v>0</v>
      </c>
      <c r="BW8" s="190">
        <f t="shared" si="2"/>
        <v>0</v>
      </c>
      <c r="BX8" s="190">
        <f t="shared" si="2"/>
        <v>0</v>
      </c>
      <c r="BY8" s="190">
        <f t="shared" si="2"/>
        <v>0</v>
      </c>
      <c r="BZ8" s="190">
        <f t="shared" si="2"/>
        <v>0</v>
      </c>
      <c r="CA8" s="190">
        <f t="shared" si="2"/>
        <v>0</v>
      </c>
      <c r="CB8" s="190">
        <f t="shared" si="2"/>
        <v>0</v>
      </c>
      <c r="CC8" s="190">
        <f t="shared" si="2"/>
        <v>0</v>
      </c>
      <c r="CD8" s="190">
        <f t="shared" si="2"/>
        <v>0</v>
      </c>
      <c r="CE8" s="190">
        <f t="shared" si="2"/>
        <v>0</v>
      </c>
      <c r="CF8" s="190">
        <f t="shared" si="2"/>
        <v>0</v>
      </c>
      <c r="CG8" s="190">
        <f t="shared" si="2"/>
        <v>0</v>
      </c>
      <c r="CH8" s="190">
        <f t="shared" si="2"/>
        <v>0</v>
      </c>
      <c r="CI8" s="190">
        <f t="shared" si="2"/>
        <v>0</v>
      </c>
      <c r="CJ8" s="190">
        <f t="shared" si="2"/>
        <v>0</v>
      </c>
      <c r="CK8" s="190">
        <f t="shared" si="2"/>
        <v>0</v>
      </c>
      <c r="CL8" s="190">
        <f t="shared" si="2"/>
        <v>0</v>
      </c>
      <c r="CM8" s="190">
        <f t="shared" si="2"/>
        <v>0</v>
      </c>
      <c r="CN8" s="190">
        <f t="shared" si="2"/>
        <v>0</v>
      </c>
      <c r="CO8" s="190">
        <f t="shared" si="2"/>
        <v>0</v>
      </c>
      <c r="CP8" s="190">
        <f t="shared" si="2"/>
        <v>0</v>
      </c>
      <c r="CQ8" s="190">
        <f t="shared" si="2"/>
        <v>0</v>
      </c>
      <c r="CR8" s="190">
        <f t="shared" si="2"/>
        <v>0</v>
      </c>
      <c r="CS8" s="190">
        <f t="shared" si="2"/>
        <v>0</v>
      </c>
      <c r="CT8" s="190">
        <f t="shared" si="2"/>
        <v>0</v>
      </c>
      <c r="CU8" s="190">
        <f t="shared" si="2"/>
        <v>0</v>
      </c>
      <c r="CV8" s="190">
        <f t="shared" si="2"/>
        <v>0</v>
      </c>
      <c r="CW8" s="190">
        <f t="shared" si="2"/>
        <v>0</v>
      </c>
      <c r="CX8" s="190">
        <f t="shared" si="2"/>
        <v>0</v>
      </c>
      <c r="CY8" s="190">
        <f t="shared" si="2"/>
        <v>0</v>
      </c>
      <c r="CZ8" s="190">
        <f t="shared" si="2"/>
        <v>0</v>
      </c>
      <c r="DA8" s="190">
        <f t="shared" si="2"/>
        <v>0</v>
      </c>
      <c r="DB8" s="190">
        <f t="shared" ref="DB8:EA8" si="3" xml:space="preserve"> DA11</f>
        <v>0</v>
      </c>
      <c r="DC8" s="190">
        <f t="shared" si="3"/>
        <v>0</v>
      </c>
      <c r="DD8" s="190">
        <f t="shared" si="3"/>
        <v>0</v>
      </c>
      <c r="DE8" s="190">
        <f t="shared" si="3"/>
        <v>0</v>
      </c>
      <c r="DF8" s="190">
        <f t="shared" si="3"/>
        <v>0</v>
      </c>
      <c r="DG8" s="190">
        <f t="shared" si="3"/>
        <v>0</v>
      </c>
      <c r="DH8" s="190">
        <f t="shared" si="3"/>
        <v>0</v>
      </c>
      <c r="DI8" s="190">
        <f t="shared" si="3"/>
        <v>0</v>
      </c>
      <c r="DJ8" s="190">
        <f t="shared" si="3"/>
        <v>0</v>
      </c>
      <c r="DK8" s="190">
        <f t="shared" si="3"/>
        <v>0</v>
      </c>
      <c r="DL8" s="190">
        <f t="shared" si="3"/>
        <v>0</v>
      </c>
      <c r="DM8" s="190">
        <f t="shared" si="3"/>
        <v>0</v>
      </c>
      <c r="DN8" s="190">
        <f t="shared" si="3"/>
        <v>0</v>
      </c>
      <c r="DO8" s="190">
        <f t="shared" si="3"/>
        <v>0</v>
      </c>
      <c r="DP8" s="190">
        <f t="shared" si="3"/>
        <v>0</v>
      </c>
      <c r="DQ8" s="190">
        <f t="shared" si="3"/>
        <v>0</v>
      </c>
      <c r="DR8" s="190">
        <f t="shared" si="3"/>
        <v>0</v>
      </c>
      <c r="DS8" s="190">
        <f t="shared" si="3"/>
        <v>0</v>
      </c>
      <c r="DT8" s="190">
        <f t="shared" si="3"/>
        <v>0</v>
      </c>
      <c r="DU8" s="190">
        <f t="shared" si="3"/>
        <v>0</v>
      </c>
      <c r="DV8" s="190">
        <f t="shared" si="3"/>
        <v>0</v>
      </c>
      <c r="DW8" s="190">
        <f t="shared" si="3"/>
        <v>0</v>
      </c>
      <c r="DX8" s="190">
        <f t="shared" si="3"/>
        <v>0</v>
      </c>
      <c r="DY8" s="190">
        <f t="shared" si="3"/>
        <v>0</v>
      </c>
      <c r="DZ8" s="190">
        <f t="shared" si="3"/>
        <v>0</v>
      </c>
      <c r="EA8" s="190">
        <f t="shared" si="3"/>
        <v>0</v>
      </c>
    </row>
    <row r="9" spans="1:131" x14ac:dyDescent="0.35">
      <c r="E9" s="186" t="s">
        <v>93</v>
      </c>
      <c r="F9" s="186"/>
      <c r="G9" s="186"/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6"/>
      <c r="AB9" s="186"/>
      <c r="AC9" s="186"/>
      <c r="AD9" s="186"/>
      <c r="AE9" s="186"/>
      <c r="AF9" s="186"/>
      <c r="AG9" s="186"/>
      <c r="AH9" s="186"/>
      <c r="AI9" s="186"/>
      <c r="AJ9" s="186"/>
      <c r="AK9" s="186"/>
      <c r="AL9" s="186"/>
      <c r="AM9" s="186"/>
      <c r="AN9" s="186"/>
      <c r="AO9" s="186"/>
      <c r="AP9" s="186"/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186"/>
      <c r="BB9" s="186"/>
      <c r="BC9" s="186"/>
      <c r="BD9" s="186"/>
      <c r="BE9" s="186"/>
      <c r="BF9" s="186"/>
      <c r="BG9" s="186"/>
      <c r="BH9" s="186"/>
      <c r="BI9" s="186"/>
      <c r="BJ9" s="186"/>
      <c r="BK9" s="186"/>
      <c r="BL9" s="186"/>
      <c r="BM9" s="186"/>
      <c r="BN9" s="186"/>
      <c r="BO9" s="186"/>
      <c r="BP9" s="186"/>
      <c r="BQ9" s="186"/>
      <c r="BR9" s="186"/>
      <c r="BS9" s="186"/>
      <c r="BT9" s="186"/>
      <c r="BU9" s="186"/>
      <c r="BV9" s="186"/>
      <c r="BW9" s="186"/>
      <c r="BX9" s="186"/>
      <c r="BY9" s="186"/>
      <c r="BZ9" s="186"/>
      <c r="CA9" s="186"/>
      <c r="CB9" s="186"/>
      <c r="CC9" s="186"/>
      <c r="CD9" s="186"/>
      <c r="CE9" s="186"/>
      <c r="CF9" s="186"/>
      <c r="CG9" s="186"/>
      <c r="CH9" s="186"/>
      <c r="CI9" s="186"/>
      <c r="CJ9" s="186"/>
      <c r="CK9" s="186"/>
      <c r="CL9" s="186"/>
      <c r="CM9" s="186"/>
      <c r="CN9" s="186"/>
      <c r="CO9" s="186"/>
      <c r="CP9" s="186"/>
      <c r="CQ9" s="186"/>
      <c r="CR9" s="186"/>
      <c r="CS9" s="186"/>
      <c r="CT9" s="186"/>
      <c r="CU9" s="186"/>
      <c r="CV9" s="186"/>
      <c r="CW9" s="186"/>
      <c r="CX9" s="186"/>
      <c r="CY9" s="186"/>
      <c r="CZ9" s="186"/>
      <c r="DA9" s="186"/>
      <c r="DB9" s="186"/>
      <c r="DC9" s="186"/>
      <c r="DD9" s="186"/>
      <c r="DE9" s="186"/>
      <c r="DF9" s="186"/>
      <c r="DG9" s="186"/>
      <c r="DH9" s="186"/>
      <c r="DI9" s="186"/>
      <c r="DJ9" s="186"/>
      <c r="DK9" s="186"/>
      <c r="DL9" s="186"/>
      <c r="DM9" s="186"/>
      <c r="DN9" s="186"/>
      <c r="DO9" s="186"/>
      <c r="DP9" s="186"/>
      <c r="DQ9" s="186"/>
      <c r="DR9" s="186"/>
      <c r="DS9" s="186"/>
      <c r="DT9" s="186"/>
      <c r="DU9" s="186"/>
      <c r="DV9" s="186"/>
      <c r="DW9" s="186"/>
      <c r="DX9" s="186"/>
      <c r="DY9" s="186"/>
      <c r="DZ9" s="186"/>
      <c r="EA9" s="186"/>
    </row>
    <row r="10" spans="1:131" x14ac:dyDescent="0.35">
      <c r="E10" s="186" t="s">
        <v>94</v>
      </c>
      <c r="F10" s="186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  <c r="Y10" s="186"/>
      <c r="Z10" s="186"/>
      <c r="AA10" s="186"/>
      <c r="AB10" s="186"/>
      <c r="AC10" s="186"/>
      <c r="AD10" s="186"/>
      <c r="AE10" s="186"/>
      <c r="AF10" s="186"/>
      <c r="AG10" s="186"/>
      <c r="AH10" s="186"/>
      <c r="AI10" s="186"/>
      <c r="AJ10" s="186"/>
      <c r="AK10" s="186"/>
      <c r="AL10" s="186"/>
      <c r="AM10" s="186"/>
      <c r="AN10" s="186"/>
      <c r="AO10" s="186"/>
      <c r="AP10" s="186"/>
      <c r="AQ10" s="186"/>
      <c r="AR10" s="186"/>
      <c r="AS10" s="186"/>
      <c r="AT10" s="186"/>
      <c r="AU10" s="186"/>
      <c r="AV10" s="186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6"/>
      <c r="BQ10" s="186"/>
      <c r="BR10" s="186"/>
      <c r="BS10" s="186"/>
      <c r="BT10" s="186"/>
      <c r="BU10" s="186"/>
      <c r="BV10" s="186"/>
      <c r="BW10" s="186"/>
      <c r="BX10" s="186"/>
      <c r="BY10" s="186"/>
      <c r="BZ10" s="186"/>
      <c r="CA10" s="186"/>
      <c r="CB10" s="186"/>
      <c r="CC10" s="186"/>
      <c r="CD10" s="186"/>
      <c r="CE10" s="186"/>
      <c r="CF10" s="186"/>
      <c r="CG10" s="186"/>
      <c r="CH10" s="186"/>
      <c r="CI10" s="186"/>
      <c r="CJ10" s="186"/>
      <c r="CK10" s="186"/>
      <c r="CL10" s="186"/>
      <c r="CM10" s="186"/>
      <c r="CN10" s="186"/>
      <c r="CO10" s="186"/>
      <c r="CP10" s="186"/>
      <c r="CQ10" s="186"/>
      <c r="CR10" s="186"/>
      <c r="CS10" s="186"/>
      <c r="CT10" s="186"/>
      <c r="CU10" s="186"/>
      <c r="CV10" s="186"/>
      <c r="CW10" s="186"/>
      <c r="CX10" s="186"/>
      <c r="CY10" s="186"/>
      <c r="CZ10" s="186"/>
      <c r="DA10" s="186"/>
      <c r="DB10" s="186"/>
      <c r="DC10" s="186"/>
      <c r="DD10" s="186"/>
      <c r="DE10" s="186"/>
      <c r="DF10" s="186"/>
      <c r="DG10" s="186"/>
      <c r="DH10" s="186"/>
      <c r="DI10" s="186"/>
      <c r="DJ10" s="186"/>
      <c r="DK10" s="186"/>
      <c r="DL10" s="186"/>
      <c r="DM10" s="186"/>
      <c r="DN10" s="186"/>
      <c r="DO10" s="186"/>
      <c r="DP10" s="186"/>
      <c r="DQ10" s="186"/>
      <c r="DR10" s="186"/>
      <c r="DS10" s="186"/>
      <c r="DT10" s="186"/>
      <c r="DU10" s="186"/>
      <c r="DV10" s="186"/>
      <c r="DW10" s="186"/>
      <c r="DX10" s="186"/>
      <c r="DY10" s="186"/>
      <c r="DZ10" s="186"/>
      <c r="EA10" s="186"/>
    </row>
    <row r="11" spans="1:131" x14ac:dyDescent="0.35">
      <c r="A11" s="192"/>
      <c r="B11" s="192"/>
      <c r="C11" s="193"/>
      <c r="D11" s="194"/>
      <c r="E11" s="195" t="s">
        <v>8</v>
      </c>
      <c r="F11" s="195"/>
      <c r="G11" s="195"/>
      <c r="H11" s="195"/>
      <c r="I11" s="196"/>
      <c r="J11" s="195">
        <f t="shared" ref="J11:AO11" si="4" xml:space="preserve"> J8 + J9 - J10</f>
        <v>0</v>
      </c>
      <c r="K11" s="195">
        <f t="shared" si="4"/>
        <v>0</v>
      </c>
      <c r="L11" s="195">
        <f t="shared" si="4"/>
        <v>0</v>
      </c>
      <c r="M11" s="195">
        <f t="shared" si="4"/>
        <v>0</v>
      </c>
      <c r="N11" s="195">
        <f t="shared" si="4"/>
        <v>0</v>
      </c>
      <c r="O11" s="195">
        <f t="shared" si="4"/>
        <v>0</v>
      </c>
      <c r="P11" s="195">
        <f t="shared" si="4"/>
        <v>0</v>
      </c>
      <c r="Q11" s="195">
        <f t="shared" si="4"/>
        <v>0</v>
      </c>
      <c r="R11" s="195">
        <f t="shared" si="4"/>
        <v>0</v>
      </c>
      <c r="S11" s="195">
        <f t="shared" si="4"/>
        <v>0</v>
      </c>
      <c r="T11" s="195">
        <f t="shared" si="4"/>
        <v>0</v>
      </c>
      <c r="U11" s="195">
        <f t="shared" si="4"/>
        <v>0</v>
      </c>
      <c r="V11" s="195">
        <f t="shared" si="4"/>
        <v>0</v>
      </c>
      <c r="W11" s="195">
        <f t="shared" si="4"/>
        <v>0</v>
      </c>
      <c r="X11" s="195">
        <f t="shared" si="4"/>
        <v>0</v>
      </c>
      <c r="Y11" s="195">
        <f t="shared" si="4"/>
        <v>0</v>
      </c>
      <c r="Z11" s="195">
        <f t="shared" si="4"/>
        <v>0</v>
      </c>
      <c r="AA11" s="195">
        <f t="shared" si="4"/>
        <v>0</v>
      </c>
      <c r="AB11" s="195">
        <f t="shared" si="4"/>
        <v>0</v>
      </c>
      <c r="AC11" s="195">
        <f t="shared" si="4"/>
        <v>0</v>
      </c>
      <c r="AD11" s="195">
        <f t="shared" si="4"/>
        <v>0</v>
      </c>
      <c r="AE11" s="195">
        <f t="shared" si="4"/>
        <v>0</v>
      </c>
      <c r="AF11" s="195">
        <f t="shared" si="4"/>
        <v>0</v>
      </c>
      <c r="AG11" s="195">
        <f t="shared" si="4"/>
        <v>0</v>
      </c>
      <c r="AH11" s="195">
        <f t="shared" si="4"/>
        <v>0</v>
      </c>
      <c r="AI11" s="195">
        <f t="shared" si="4"/>
        <v>0</v>
      </c>
      <c r="AJ11" s="195">
        <f t="shared" si="4"/>
        <v>0</v>
      </c>
      <c r="AK11" s="195">
        <f t="shared" si="4"/>
        <v>0</v>
      </c>
      <c r="AL11" s="195">
        <f t="shared" si="4"/>
        <v>0</v>
      </c>
      <c r="AM11" s="195">
        <f t="shared" si="4"/>
        <v>0</v>
      </c>
      <c r="AN11" s="195">
        <f t="shared" si="4"/>
        <v>0</v>
      </c>
      <c r="AO11" s="195">
        <f t="shared" si="4"/>
        <v>0</v>
      </c>
      <c r="AP11" s="195">
        <f t="shared" ref="AP11:BU11" si="5" xml:space="preserve"> AP8 + AP9 - AP10</f>
        <v>0</v>
      </c>
      <c r="AQ11" s="195">
        <f t="shared" si="5"/>
        <v>0</v>
      </c>
      <c r="AR11" s="195">
        <f t="shared" si="5"/>
        <v>0</v>
      </c>
      <c r="AS11" s="195">
        <f t="shared" si="5"/>
        <v>0</v>
      </c>
      <c r="AT11" s="195">
        <f t="shared" si="5"/>
        <v>0</v>
      </c>
      <c r="AU11" s="195">
        <f t="shared" si="5"/>
        <v>0</v>
      </c>
      <c r="AV11" s="195">
        <f t="shared" si="5"/>
        <v>0</v>
      </c>
      <c r="AW11" s="195">
        <f t="shared" si="5"/>
        <v>0</v>
      </c>
      <c r="AX11" s="195">
        <f t="shared" si="5"/>
        <v>0</v>
      </c>
      <c r="AY11" s="195">
        <f t="shared" si="5"/>
        <v>0</v>
      </c>
      <c r="AZ11" s="195">
        <f t="shared" si="5"/>
        <v>0</v>
      </c>
      <c r="BA11" s="195">
        <f t="shared" si="5"/>
        <v>0</v>
      </c>
      <c r="BB11" s="195">
        <f t="shared" si="5"/>
        <v>0</v>
      </c>
      <c r="BC11" s="195">
        <f t="shared" si="5"/>
        <v>0</v>
      </c>
      <c r="BD11" s="195">
        <f t="shared" si="5"/>
        <v>0</v>
      </c>
      <c r="BE11" s="195">
        <f t="shared" si="5"/>
        <v>0</v>
      </c>
      <c r="BF11" s="195">
        <f t="shared" si="5"/>
        <v>0</v>
      </c>
      <c r="BG11" s="195">
        <f t="shared" si="5"/>
        <v>0</v>
      </c>
      <c r="BH11" s="195">
        <f t="shared" si="5"/>
        <v>0</v>
      </c>
      <c r="BI11" s="195">
        <f t="shared" si="5"/>
        <v>0</v>
      </c>
      <c r="BJ11" s="195">
        <f t="shared" si="5"/>
        <v>0</v>
      </c>
      <c r="BK11" s="195">
        <f t="shared" si="5"/>
        <v>0</v>
      </c>
      <c r="BL11" s="195">
        <f t="shared" si="5"/>
        <v>0</v>
      </c>
      <c r="BM11" s="195">
        <f t="shared" si="5"/>
        <v>0</v>
      </c>
      <c r="BN11" s="195">
        <f t="shared" si="5"/>
        <v>0</v>
      </c>
      <c r="BO11" s="195">
        <f t="shared" si="5"/>
        <v>0</v>
      </c>
      <c r="BP11" s="195">
        <f t="shared" si="5"/>
        <v>0</v>
      </c>
      <c r="BQ11" s="195">
        <f t="shared" si="5"/>
        <v>0</v>
      </c>
      <c r="BR11" s="195">
        <f t="shared" si="5"/>
        <v>0</v>
      </c>
      <c r="BS11" s="195">
        <f t="shared" si="5"/>
        <v>0</v>
      </c>
      <c r="BT11" s="195">
        <f t="shared" si="5"/>
        <v>0</v>
      </c>
      <c r="BU11" s="195">
        <f t="shared" si="5"/>
        <v>0</v>
      </c>
      <c r="BV11" s="195">
        <f t="shared" ref="BV11:DA11" si="6" xml:space="preserve"> BV8 + BV9 - BV10</f>
        <v>0</v>
      </c>
      <c r="BW11" s="195">
        <f t="shared" si="6"/>
        <v>0</v>
      </c>
      <c r="BX11" s="195">
        <f t="shared" si="6"/>
        <v>0</v>
      </c>
      <c r="BY11" s="195">
        <f t="shared" si="6"/>
        <v>0</v>
      </c>
      <c r="BZ11" s="195">
        <f t="shared" si="6"/>
        <v>0</v>
      </c>
      <c r="CA11" s="195">
        <f t="shared" si="6"/>
        <v>0</v>
      </c>
      <c r="CB11" s="195">
        <f t="shared" si="6"/>
        <v>0</v>
      </c>
      <c r="CC11" s="195">
        <f t="shared" si="6"/>
        <v>0</v>
      </c>
      <c r="CD11" s="195">
        <f t="shared" si="6"/>
        <v>0</v>
      </c>
      <c r="CE11" s="195">
        <f t="shared" si="6"/>
        <v>0</v>
      </c>
      <c r="CF11" s="195">
        <f t="shared" si="6"/>
        <v>0</v>
      </c>
      <c r="CG11" s="195">
        <f t="shared" si="6"/>
        <v>0</v>
      </c>
      <c r="CH11" s="195">
        <f t="shared" si="6"/>
        <v>0</v>
      </c>
      <c r="CI11" s="195">
        <f t="shared" si="6"/>
        <v>0</v>
      </c>
      <c r="CJ11" s="195">
        <f t="shared" si="6"/>
        <v>0</v>
      </c>
      <c r="CK11" s="195">
        <f t="shared" si="6"/>
        <v>0</v>
      </c>
      <c r="CL11" s="195">
        <f t="shared" si="6"/>
        <v>0</v>
      </c>
      <c r="CM11" s="195">
        <f t="shared" si="6"/>
        <v>0</v>
      </c>
      <c r="CN11" s="195">
        <f t="shared" si="6"/>
        <v>0</v>
      </c>
      <c r="CO11" s="195">
        <f t="shared" si="6"/>
        <v>0</v>
      </c>
      <c r="CP11" s="195">
        <f t="shared" si="6"/>
        <v>0</v>
      </c>
      <c r="CQ11" s="195">
        <f t="shared" si="6"/>
        <v>0</v>
      </c>
      <c r="CR11" s="195">
        <f t="shared" si="6"/>
        <v>0</v>
      </c>
      <c r="CS11" s="195">
        <f t="shared" si="6"/>
        <v>0</v>
      </c>
      <c r="CT11" s="195">
        <f t="shared" si="6"/>
        <v>0</v>
      </c>
      <c r="CU11" s="195">
        <f t="shared" si="6"/>
        <v>0</v>
      </c>
      <c r="CV11" s="195">
        <f t="shared" si="6"/>
        <v>0</v>
      </c>
      <c r="CW11" s="195">
        <f t="shared" si="6"/>
        <v>0</v>
      </c>
      <c r="CX11" s="195">
        <f t="shared" si="6"/>
        <v>0</v>
      </c>
      <c r="CY11" s="195">
        <f t="shared" si="6"/>
        <v>0</v>
      </c>
      <c r="CZ11" s="195">
        <f t="shared" si="6"/>
        <v>0</v>
      </c>
      <c r="DA11" s="195">
        <f t="shared" si="6"/>
        <v>0</v>
      </c>
      <c r="DB11" s="195">
        <f t="shared" ref="DB11:EA11" si="7" xml:space="preserve"> DB8 + DB9 - DB10</f>
        <v>0</v>
      </c>
      <c r="DC11" s="195">
        <f t="shared" si="7"/>
        <v>0</v>
      </c>
      <c r="DD11" s="195">
        <f t="shared" si="7"/>
        <v>0</v>
      </c>
      <c r="DE11" s="195">
        <f t="shared" si="7"/>
        <v>0</v>
      </c>
      <c r="DF11" s="195">
        <f t="shared" si="7"/>
        <v>0</v>
      </c>
      <c r="DG11" s="195">
        <f t="shared" si="7"/>
        <v>0</v>
      </c>
      <c r="DH11" s="195">
        <f t="shared" si="7"/>
        <v>0</v>
      </c>
      <c r="DI11" s="195">
        <f t="shared" si="7"/>
        <v>0</v>
      </c>
      <c r="DJ11" s="195">
        <f t="shared" si="7"/>
        <v>0</v>
      </c>
      <c r="DK11" s="195">
        <f t="shared" si="7"/>
        <v>0</v>
      </c>
      <c r="DL11" s="195">
        <f t="shared" si="7"/>
        <v>0</v>
      </c>
      <c r="DM11" s="195">
        <f t="shared" si="7"/>
        <v>0</v>
      </c>
      <c r="DN11" s="195">
        <f t="shared" si="7"/>
        <v>0</v>
      </c>
      <c r="DO11" s="195">
        <f t="shared" si="7"/>
        <v>0</v>
      </c>
      <c r="DP11" s="195">
        <f t="shared" si="7"/>
        <v>0</v>
      </c>
      <c r="DQ11" s="195">
        <f t="shared" si="7"/>
        <v>0</v>
      </c>
      <c r="DR11" s="195">
        <f t="shared" si="7"/>
        <v>0</v>
      </c>
      <c r="DS11" s="195">
        <f t="shared" si="7"/>
        <v>0</v>
      </c>
      <c r="DT11" s="195">
        <f t="shared" si="7"/>
        <v>0</v>
      </c>
      <c r="DU11" s="195">
        <f t="shared" si="7"/>
        <v>0</v>
      </c>
      <c r="DV11" s="195">
        <f t="shared" si="7"/>
        <v>0</v>
      </c>
      <c r="DW11" s="195">
        <f t="shared" si="7"/>
        <v>0</v>
      </c>
      <c r="DX11" s="195">
        <f t="shared" si="7"/>
        <v>0</v>
      </c>
      <c r="DY11" s="195">
        <f t="shared" si="7"/>
        <v>0</v>
      </c>
      <c r="DZ11" s="195">
        <f t="shared" si="7"/>
        <v>0</v>
      </c>
      <c r="EA11" s="195">
        <f t="shared" si="7"/>
        <v>0</v>
      </c>
    </row>
    <row r="14" spans="1:131" x14ac:dyDescent="0.35">
      <c r="A14" s="187"/>
      <c r="B14" s="187"/>
      <c r="C14" s="188"/>
      <c r="D14" s="189"/>
      <c r="E14" s="190" t="s">
        <v>112</v>
      </c>
      <c r="F14" s="172"/>
      <c r="G14" s="190" t="str">
        <f xml:space="preserve"> SMU</f>
        <v>$ 000s</v>
      </c>
      <c r="H14" s="190"/>
      <c r="I14" s="191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190"/>
      <c r="AA14" s="190"/>
      <c r="AB14" s="190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0"/>
      <c r="BB14" s="190"/>
      <c r="BC14" s="190"/>
      <c r="BD14" s="190"/>
      <c r="BE14" s="190"/>
      <c r="BF14" s="190"/>
      <c r="BG14" s="190"/>
      <c r="BH14" s="190"/>
      <c r="BI14" s="190"/>
      <c r="BJ14" s="190"/>
      <c r="BK14" s="190"/>
      <c r="BL14" s="190"/>
      <c r="BM14" s="190"/>
      <c r="BN14" s="190"/>
      <c r="BO14" s="190"/>
      <c r="BP14" s="190"/>
      <c r="BQ14" s="190"/>
      <c r="BR14" s="190"/>
      <c r="BS14" s="190"/>
      <c r="BT14" s="190"/>
      <c r="BU14" s="190"/>
      <c r="BV14" s="190"/>
      <c r="BW14" s="190"/>
      <c r="BX14" s="190"/>
      <c r="BY14" s="190"/>
      <c r="BZ14" s="190"/>
      <c r="CA14" s="190"/>
      <c r="CB14" s="190"/>
      <c r="CC14" s="190"/>
      <c r="CD14" s="190"/>
      <c r="CE14" s="190"/>
      <c r="CF14" s="190"/>
      <c r="CG14" s="190"/>
      <c r="CH14" s="190"/>
      <c r="CI14" s="190"/>
      <c r="CJ14" s="190"/>
      <c r="CK14" s="190"/>
      <c r="CL14" s="190"/>
      <c r="CM14" s="190"/>
      <c r="CN14" s="190"/>
      <c r="CO14" s="190"/>
      <c r="CP14" s="190"/>
      <c r="CQ14" s="190"/>
      <c r="CR14" s="190"/>
      <c r="CS14" s="190"/>
      <c r="CT14" s="190"/>
      <c r="CU14" s="190"/>
      <c r="CV14" s="190"/>
      <c r="CW14" s="190"/>
      <c r="CX14" s="190"/>
      <c r="CY14" s="190"/>
      <c r="CZ14" s="190"/>
      <c r="DA14" s="190"/>
      <c r="DB14" s="190"/>
      <c r="DC14" s="190"/>
      <c r="DD14" s="190"/>
      <c r="DE14" s="190"/>
      <c r="DF14" s="190"/>
      <c r="DG14" s="190"/>
      <c r="DH14" s="190"/>
      <c r="DI14" s="190"/>
      <c r="DJ14" s="190"/>
      <c r="DK14" s="190"/>
      <c r="DL14" s="190"/>
      <c r="DM14" s="190"/>
      <c r="DN14" s="190"/>
      <c r="DO14" s="190"/>
      <c r="DP14" s="190"/>
      <c r="DQ14" s="190"/>
      <c r="DR14" s="190"/>
      <c r="DS14" s="190"/>
      <c r="DT14" s="190"/>
      <c r="DU14" s="190"/>
      <c r="DV14" s="190"/>
      <c r="DW14" s="190"/>
      <c r="DX14" s="190"/>
      <c r="DY14" s="190"/>
      <c r="DZ14" s="190"/>
      <c r="EA14" s="190"/>
    </row>
    <row r="15" spans="1:131" x14ac:dyDescent="0.35">
      <c r="E15" s="198" t="str">
        <f xml:space="preserve"> Time!E$76</f>
        <v>Financial close date flag</v>
      </c>
      <c r="F15" s="198">
        <f xml:space="preserve"> Time!F$76</f>
        <v>0</v>
      </c>
      <c r="G15" s="198" t="str">
        <f xml:space="preserve"> Time!G$76</f>
        <v>flag</v>
      </c>
      <c r="H15" s="198">
        <f xml:space="preserve"> Time!H$76</f>
        <v>1</v>
      </c>
      <c r="I15" s="198">
        <f xml:space="preserve"> Time!I$76</f>
        <v>0</v>
      </c>
      <c r="J15" s="198">
        <f xml:space="preserve"> Time!J$76</f>
        <v>0</v>
      </c>
      <c r="K15" s="198">
        <f xml:space="preserve"> Time!K$76</f>
        <v>0</v>
      </c>
      <c r="L15" s="198">
        <f xml:space="preserve"> Time!L$76</f>
        <v>1</v>
      </c>
      <c r="M15" s="198">
        <f xml:space="preserve"> Time!M$76</f>
        <v>0</v>
      </c>
      <c r="N15" s="198">
        <f xml:space="preserve"> Time!N$76</f>
        <v>0</v>
      </c>
      <c r="O15" s="198">
        <f xml:space="preserve"> Time!O$76</f>
        <v>0</v>
      </c>
      <c r="P15" s="198">
        <f xml:space="preserve"> Time!P$76</f>
        <v>0</v>
      </c>
      <c r="Q15" s="198">
        <f xml:space="preserve"> Time!Q$76</f>
        <v>0</v>
      </c>
      <c r="R15" s="198">
        <f xml:space="preserve"> Time!R$76</f>
        <v>0</v>
      </c>
      <c r="S15" s="198">
        <f xml:space="preserve"> Time!S$76</f>
        <v>0</v>
      </c>
      <c r="T15" s="198">
        <f xml:space="preserve"> Time!T$76</f>
        <v>0</v>
      </c>
      <c r="U15" s="198">
        <f xml:space="preserve"> Time!U$76</f>
        <v>0</v>
      </c>
      <c r="V15" s="198">
        <f xml:space="preserve"> Time!V$76</f>
        <v>0</v>
      </c>
      <c r="W15" s="198">
        <f xml:space="preserve"> Time!W$76</f>
        <v>0</v>
      </c>
      <c r="X15" s="198">
        <f xml:space="preserve"> Time!X$76</f>
        <v>0</v>
      </c>
      <c r="Y15" s="198">
        <f xml:space="preserve"> Time!Y$76</f>
        <v>0</v>
      </c>
      <c r="Z15" s="198">
        <f xml:space="preserve"> Time!Z$76</f>
        <v>0</v>
      </c>
      <c r="AA15" s="198">
        <f xml:space="preserve"> Time!AA$76</f>
        <v>0</v>
      </c>
      <c r="AB15" s="198">
        <f xml:space="preserve"> Time!AB$76</f>
        <v>0</v>
      </c>
      <c r="AC15" s="198">
        <f xml:space="preserve"> Time!AC$76</f>
        <v>0</v>
      </c>
      <c r="AD15" s="198">
        <f xml:space="preserve"> Time!AD$76</f>
        <v>0</v>
      </c>
      <c r="AE15" s="198">
        <f xml:space="preserve"> Time!AE$76</f>
        <v>0</v>
      </c>
      <c r="AF15" s="198">
        <f xml:space="preserve"> Time!AF$76</f>
        <v>0</v>
      </c>
      <c r="AG15" s="198">
        <f xml:space="preserve"> Time!AG$76</f>
        <v>0</v>
      </c>
      <c r="AH15" s="198">
        <f xml:space="preserve"> Time!AH$76</f>
        <v>0</v>
      </c>
      <c r="AI15" s="198">
        <f xml:space="preserve"> Time!AI$76</f>
        <v>0</v>
      </c>
      <c r="AJ15" s="198">
        <f xml:space="preserve"> Time!AJ$76</f>
        <v>0</v>
      </c>
      <c r="AK15" s="198">
        <f xml:space="preserve"> Time!AK$76</f>
        <v>0</v>
      </c>
      <c r="AL15" s="198">
        <f xml:space="preserve"> Time!AL$76</f>
        <v>0</v>
      </c>
      <c r="AM15" s="198">
        <f xml:space="preserve"> Time!AM$76</f>
        <v>0</v>
      </c>
      <c r="AN15" s="198">
        <f xml:space="preserve"> Time!AN$76</f>
        <v>0</v>
      </c>
      <c r="AO15" s="198">
        <f xml:space="preserve"> Time!AO$76</f>
        <v>0</v>
      </c>
      <c r="AP15" s="198">
        <f xml:space="preserve"> Time!AP$76</f>
        <v>0</v>
      </c>
      <c r="AQ15" s="198">
        <f xml:space="preserve"> Time!AQ$76</f>
        <v>0</v>
      </c>
      <c r="AR15" s="198">
        <f xml:space="preserve"> Time!AR$76</f>
        <v>0</v>
      </c>
      <c r="AS15" s="198">
        <f xml:space="preserve"> Time!AS$76</f>
        <v>0</v>
      </c>
      <c r="AT15" s="198">
        <f xml:space="preserve"> Time!AT$76</f>
        <v>0</v>
      </c>
      <c r="AU15" s="198">
        <f xml:space="preserve"> Time!AU$76</f>
        <v>0</v>
      </c>
      <c r="AV15" s="198">
        <f xml:space="preserve"> Time!AV$76</f>
        <v>0</v>
      </c>
      <c r="AW15" s="198">
        <f xml:space="preserve"> Time!AW$76</f>
        <v>0</v>
      </c>
      <c r="AX15" s="198">
        <f xml:space="preserve"> Time!AX$76</f>
        <v>0</v>
      </c>
      <c r="AY15" s="198">
        <f xml:space="preserve"> Time!AY$76</f>
        <v>0</v>
      </c>
      <c r="AZ15" s="198">
        <f xml:space="preserve"> Time!AZ$76</f>
        <v>0</v>
      </c>
      <c r="BA15" s="198">
        <f xml:space="preserve"> Time!BA$76</f>
        <v>0</v>
      </c>
      <c r="BB15" s="198">
        <f xml:space="preserve"> Time!BB$76</f>
        <v>0</v>
      </c>
      <c r="BC15" s="198">
        <f xml:space="preserve"> Time!BC$76</f>
        <v>0</v>
      </c>
      <c r="BD15" s="198">
        <f xml:space="preserve"> Time!BD$76</f>
        <v>0</v>
      </c>
      <c r="BE15" s="198">
        <f xml:space="preserve"> Time!BE$76</f>
        <v>0</v>
      </c>
      <c r="BF15" s="198">
        <f xml:space="preserve"> Time!BF$76</f>
        <v>0</v>
      </c>
      <c r="BG15" s="198">
        <f xml:space="preserve"> Time!BG$76</f>
        <v>0</v>
      </c>
      <c r="BH15" s="198">
        <f xml:space="preserve"> Time!BH$76</f>
        <v>0</v>
      </c>
      <c r="BI15" s="198">
        <f xml:space="preserve"> Time!BI$76</f>
        <v>0</v>
      </c>
      <c r="BJ15" s="198">
        <f xml:space="preserve"> Time!BJ$76</f>
        <v>0</v>
      </c>
      <c r="BK15" s="198">
        <f xml:space="preserve"> Time!BK$76</f>
        <v>0</v>
      </c>
      <c r="BL15" s="198">
        <f xml:space="preserve"> Time!BL$76</f>
        <v>0</v>
      </c>
      <c r="BM15" s="198">
        <f xml:space="preserve"> Time!BM$76</f>
        <v>0</v>
      </c>
      <c r="BN15" s="198">
        <f xml:space="preserve"> Time!BN$76</f>
        <v>0</v>
      </c>
      <c r="BO15" s="198">
        <f xml:space="preserve"> Time!BO$76</f>
        <v>0</v>
      </c>
      <c r="BP15" s="198">
        <f xml:space="preserve"> Time!BP$76</f>
        <v>0</v>
      </c>
      <c r="BQ15" s="198">
        <f xml:space="preserve"> Time!BQ$76</f>
        <v>0</v>
      </c>
      <c r="BR15" s="198">
        <f xml:space="preserve"> Time!BR$76</f>
        <v>0</v>
      </c>
      <c r="BS15" s="198">
        <f xml:space="preserve"> Time!BS$76</f>
        <v>0</v>
      </c>
      <c r="BT15" s="198">
        <f xml:space="preserve"> Time!BT$76</f>
        <v>0</v>
      </c>
      <c r="BU15" s="198">
        <f xml:space="preserve"> Time!BU$76</f>
        <v>0</v>
      </c>
      <c r="BV15" s="198">
        <f xml:space="preserve"> Time!BV$76</f>
        <v>0</v>
      </c>
      <c r="BW15" s="198">
        <f xml:space="preserve"> Time!BW$76</f>
        <v>0</v>
      </c>
      <c r="BX15" s="198">
        <f xml:space="preserve"> Time!BX$76</f>
        <v>0</v>
      </c>
      <c r="BY15" s="198">
        <f xml:space="preserve"> Time!BY$76</f>
        <v>0</v>
      </c>
      <c r="BZ15" s="198">
        <f xml:space="preserve"> Time!BZ$76</f>
        <v>0</v>
      </c>
      <c r="CA15" s="198">
        <f xml:space="preserve"> Time!CA$76</f>
        <v>0</v>
      </c>
      <c r="CB15" s="198">
        <f xml:space="preserve"> Time!CB$76</f>
        <v>0</v>
      </c>
      <c r="CC15" s="198">
        <f xml:space="preserve"> Time!CC$76</f>
        <v>0</v>
      </c>
      <c r="CD15" s="198">
        <f xml:space="preserve"> Time!CD$76</f>
        <v>0</v>
      </c>
      <c r="CE15" s="198">
        <f xml:space="preserve"> Time!CE$76</f>
        <v>0</v>
      </c>
      <c r="CF15" s="198">
        <f xml:space="preserve"> Time!CF$76</f>
        <v>0</v>
      </c>
      <c r="CG15" s="198">
        <f xml:space="preserve"> Time!CG$76</f>
        <v>0</v>
      </c>
      <c r="CH15" s="198">
        <f xml:space="preserve"> Time!CH$76</f>
        <v>0</v>
      </c>
      <c r="CI15" s="198">
        <f xml:space="preserve"> Time!CI$76</f>
        <v>0</v>
      </c>
      <c r="CJ15" s="198">
        <f xml:space="preserve"> Time!CJ$76</f>
        <v>0</v>
      </c>
      <c r="CK15" s="198">
        <f xml:space="preserve"> Time!CK$76</f>
        <v>0</v>
      </c>
      <c r="CL15" s="198">
        <f xml:space="preserve"> Time!CL$76</f>
        <v>0</v>
      </c>
      <c r="CM15" s="198">
        <f xml:space="preserve"> Time!CM$76</f>
        <v>0</v>
      </c>
      <c r="CN15" s="198">
        <f xml:space="preserve"> Time!CN$76</f>
        <v>0</v>
      </c>
      <c r="CO15" s="198">
        <f xml:space="preserve"> Time!CO$76</f>
        <v>0</v>
      </c>
      <c r="CP15" s="198">
        <f xml:space="preserve"> Time!CP$76</f>
        <v>0</v>
      </c>
      <c r="CQ15" s="198">
        <f xml:space="preserve"> Time!CQ$76</f>
        <v>0</v>
      </c>
      <c r="CR15" s="198">
        <f xml:space="preserve"> Time!CR$76</f>
        <v>0</v>
      </c>
      <c r="CS15" s="198">
        <f xml:space="preserve"> Time!CS$76</f>
        <v>0</v>
      </c>
      <c r="CT15" s="198">
        <f xml:space="preserve"> Time!CT$76</f>
        <v>0</v>
      </c>
      <c r="CU15" s="198">
        <f xml:space="preserve"> Time!CU$76</f>
        <v>0</v>
      </c>
      <c r="CV15" s="198">
        <f xml:space="preserve"> Time!CV$76</f>
        <v>0</v>
      </c>
      <c r="CW15" s="198">
        <f xml:space="preserve"> Time!CW$76</f>
        <v>0</v>
      </c>
      <c r="CX15" s="198">
        <f xml:space="preserve"> Time!CX$76</f>
        <v>0</v>
      </c>
      <c r="CY15" s="198">
        <f xml:space="preserve"> Time!CY$76</f>
        <v>0</v>
      </c>
      <c r="CZ15" s="198">
        <f xml:space="preserve"> Time!CZ$76</f>
        <v>0</v>
      </c>
      <c r="DA15" s="198">
        <f xml:space="preserve"> Time!DA$76</f>
        <v>0</v>
      </c>
      <c r="DB15" s="198">
        <f xml:space="preserve"> Time!DB$76</f>
        <v>0</v>
      </c>
      <c r="DC15" s="198">
        <f xml:space="preserve"> Time!DC$76</f>
        <v>0</v>
      </c>
      <c r="DD15" s="198">
        <f xml:space="preserve"> Time!DD$76</f>
        <v>0</v>
      </c>
      <c r="DE15" s="198">
        <f xml:space="preserve"> Time!DE$76</f>
        <v>0</v>
      </c>
      <c r="DF15" s="198">
        <f xml:space="preserve"> Time!DF$76</f>
        <v>0</v>
      </c>
      <c r="DG15" s="198">
        <f xml:space="preserve"> Time!DG$76</f>
        <v>0</v>
      </c>
      <c r="DH15" s="198">
        <f xml:space="preserve"> Time!DH$76</f>
        <v>0</v>
      </c>
      <c r="DI15" s="198">
        <f xml:space="preserve"> Time!DI$76</f>
        <v>0</v>
      </c>
      <c r="DJ15" s="198">
        <f xml:space="preserve"> Time!DJ$76</f>
        <v>0</v>
      </c>
      <c r="DK15" s="198">
        <f xml:space="preserve"> Time!DK$76</f>
        <v>0</v>
      </c>
      <c r="DL15" s="198">
        <f xml:space="preserve"> Time!DL$76</f>
        <v>0</v>
      </c>
      <c r="DM15" s="198">
        <f xml:space="preserve"> Time!DM$76</f>
        <v>0</v>
      </c>
      <c r="DN15" s="198">
        <f xml:space="preserve"> Time!DN$76</f>
        <v>0</v>
      </c>
      <c r="DO15" s="198">
        <f xml:space="preserve"> Time!DO$76</f>
        <v>0</v>
      </c>
      <c r="DP15" s="198">
        <f xml:space="preserve"> Time!DP$76</f>
        <v>0</v>
      </c>
      <c r="DQ15" s="198">
        <f xml:space="preserve"> Time!DQ$76</f>
        <v>0</v>
      </c>
      <c r="DR15" s="198">
        <f xml:space="preserve"> Time!DR$76</f>
        <v>0</v>
      </c>
      <c r="DS15" s="198">
        <f xml:space="preserve"> Time!DS$76</f>
        <v>0</v>
      </c>
      <c r="DT15" s="198">
        <f xml:space="preserve"> Time!DT$76</f>
        <v>0</v>
      </c>
      <c r="DU15" s="198">
        <f xml:space="preserve"> Time!DU$76</f>
        <v>0</v>
      </c>
      <c r="DV15" s="198">
        <f xml:space="preserve"> Time!DV$76</f>
        <v>0</v>
      </c>
      <c r="DW15" s="198">
        <f xml:space="preserve"> Time!DW$76</f>
        <v>0</v>
      </c>
      <c r="DX15" s="198">
        <f xml:space="preserve"> Time!DX$76</f>
        <v>0</v>
      </c>
      <c r="DY15" s="198">
        <f xml:space="preserve"> Time!DY$76</f>
        <v>0</v>
      </c>
      <c r="DZ15" s="198">
        <f xml:space="preserve"> Time!DZ$76</f>
        <v>0</v>
      </c>
      <c r="EA15" s="198">
        <f xml:space="preserve"> Time!EA$76</f>
        <v>0</v>
      </c>
    </row>
    <row r="16" spans="1:131" x14ac:dyDescent="0.35">
      <c r="E16" s="185"/>
      <c r="F16" s="185"/>
      <c r="G16" s="185"/>
      <c r="H16" s="185"/>
      <c r="I16" s="26"/>
      <c r="J16" s="18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5"/>
      <c r="AD16" s="185"/>
      <c r="AE16" s="185"/>
      <c r="AF16" s="185"/>
      <c r="AG16" s="185"/>
      <c r="AH16" s="185"/>
      <c r="AI16" s="185"/>
      <c r="AJ16" s="185"/>
      <c r="AK16" s="185"/>
      <c r="AL16" s="185"/>
      <c r="AM16" s="185"/>
      <c r="AN16" s="185"/>
      <c r="AO16" s="185"/>
      <c r="AP16" s="185"/>
      <c r="AQ16" s="185"/>
      <c r="AR16" s="185"/>
      <c r="AS16" s="185"/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5"/>
      <c r="BE16" s="185"/>
      <c r="BF16" s="185"/>
      <c r="BG16" s="185"/>
      <c r="BH16" s="185"/>
      <c r="BI16" s="185"/>
      <c r="BJ16" s="185"/>
      <c r="BK16" s="185"/>
      <c r="BL16" s="185"/>
      <c r="BM16" s="185"/>
      <c r="BN16" s="185"/>
      <c r="BO16" s="185"/>
      <c r="BP16" s="185"/>
      <c r="BQ16" s="185"/>
      <c r="BR16" s="185"/>
      <c r="BS16" s="185"/>
      <c r="BT16" s="185"/>
      <c r="BU16" s="185"/>
      <c r="BV16" s="185"/>
      <c r="BW16" s="185"/>
      <c r="BX16" s="185"/>
      <c r="BY16" s="185"/>
      <c r="BZ16" s="185"/>
      <c r="CA16" s="185"/>
      <c r="CB16" s="185"/>
      <c r="CC16" s="185"/>
      <c r="CD16" s="185"/>
      <c r="CE16" s="185"/>
      <c r="CF16" s="185"/>
      <c r="CG16" s="185"/>
      <c r="CH16" s="185"/>
      <c r="CI16" s="185"/>
      <c r="CJ16" s="185"/>
      <c r="CK16" s="185"/>
      <c r="CL16" s="185"/>
      <c r="CM16" s="185"/>
      <c r="CN16" s="185"/>
      <c r="CO16" s="185"/>
      <c r="CP16" s="185"/>
      <c r="CQ16" s="185"/>
      <c r="CR16" s="185"/>
      <c r="CS16" s="185"/>
      <c r="CT16" s="185"/>
      <c r="CU16" s="185"/>
      <c r="CV16" s="185"/>
      <c r="CW16" s="185"/>
      <c r="CX16" s="185"/>
      <c r="CY16" s="185"/>
      <c r="CZ16" s="185"/>
      <c r="DA16" s="185"/>
      <c r="DB16" s="185"/>
      <c r="DC16" s="185"/>
      <c r="DD16" s="185"/>
      <c r="DE16" s="185"/>
      <c r="DF16" s="185"/>
      <c r="DG16" s="185"/>
      <c r="DH16" s="185"/>
      <c r="DI16" s="185"/>
      <c r="DJ16" s="185"/>
      <c r="DK16" s="185"/>
      <c r="DL16" s="185"/>
      <c r="DM16" s="185"/>
      <c r="DN16" s="185"/>
      <c r="DO16" s="185"/>
      <c r="DP16" s="185"/>
      <c r="DQ16" s="185"/>
      <c r="DR16" s="185"/>
      <c r="DS16" s="185"/>
      <c r="DT16" s="185"/>
      <c r="DU16" s="185"/>
      <c r="DV16" s="185"/>
      <c r="DW16" s="185"/>
      <c r="DX16" s="185"/>
      <c r="DY16" s="185"/>
      <c r="DZ16" s="185"/>
      <c r="EA16" s="185"/>
    </row>
    <row r="17" spans="1:131" x14ac:dyDescent="0.35">
      <c r="E17" s="185" t="s">
        <v>7</v>
      </c>
      <c r="F17" s="185"/>
      <c r="G17" s="185" t="str">
        <f xml:space="preserve"> SMU</f>
        <v>$ 000s</v>
      </c>
      <c r="H17" s="185"/>
      <c r="I17" s="26"/>
      <c r="J17" s="185">
        <f t="shared" ref="J17:AO17" si="8">I20</f>
        <v>0</v>
      </c>
      <c r="K17" s="185">
        <f t="shared" si="8"/>
        <v>0</v>
      </c>
      <c r="L17" s="185">
        <f t="shared" si="8"/>
        <v>0</v>
      </c>
      <c r="M17" s="185">
        <f t="shared" si="8"/>
        <v>0</v>
      </c>
      <c r="N17" s="185">
        <f t="shared" si="8"/>
        <v>0</v>
      </c>
      <c r="O17" s="185">
        <f t="shared" si="8"/>
        <v>0</v>
      </c>
      <c r="P17" s="185">
        <f t="shared" si="8"/>
        <v>0</v>
      </c>
      <c r="Q17" s="185">
        <f t="shared" si="8"/>
        <v>0</v>
      </c>
      <c r="R17" s="185">
        <f t="shared" si="8"/>
        <v>0</v>
      </c>
      <c r="S17" s="185">
        <f t="shared" si="8"/>
        <v>0</v>
      </c>
      <c r="T17" s="185">
        <f t="shared" si="8"/>
        <v>0</v>
      </c>
      <c r="U17" s="185">
        <f t="shared" si="8"/>
        <v>0</v>
      </c>
      <c r="V17" s="185">
        <f t="shared" si="8"/>
        <v>0</v>
      </c>
      <c r="W17" s="185">
        <f t="shared" si="8"/>
        <v>0</v>
      </c>
      <c r="X17" s="185">
        <f t="shared" si="8"/>
        <v>0</v>
      </c>
      <c r="Y17" s="185">
        <f t="shared" si="8"/>
        <v>0</v>
      </c>
      <c r="Z17" s="185">
        <f t="shared" si="8"/>
        <v>0</v>
      </c>
      <c r="AA17" s="185">
        <f t="shared" si="8"/>
        <v>0</v>
      </c>
      <c r="AB17" s="185">
        <f t="shared" si="8"/>
        <v>0</v>
      </c>
      <c r="AC17" s="185">
        <f t="shared" si="8"/>
        <v>0</v>
      </c>
      <c r="AD17" s="185">
        <f t="shared" si="8"/>
        <v>0</v>
      </c>
      <c r="AE17" s="185">
        <f t="shared" si="8"/>
        <v>0</v>
      </c>
      <c r="AF17" s="185">
        <f t="shared" si="8"/>
        <v>0</v>
      </c>
      <c r="AG17" s="185">
        <f t="shared" si="8"/>
        <v>0</v>
      </c>
      <c r="AH17" s="185">
        <f t="shared" si="8"/>
        <v>0</v>
      </c>
      <c r="AI17" s="185">
        <f t="shared" si="8"/>
        <v>0</v>
      </c>
      <c r="AJ17" s="185">
        <f t="shared" si="8"/>
        <v>0</v>
      </c>
      <c r="AK17" s="185">
        <f t="shared" si="8"/>
        <v>0</v>
      </c>
      <c r="AL17" s="185">
        <f t="shared" si="8"/>
        <v>0</v>
      </c>
      <c r="AM17" s="185">
        <f t="shared" si="8"/>
        <v>0</v>
      </c>
      <c r="AN17" s="185">
        <f t="shared" si="8"/>
        <v>0</v>
      </c>
      <c r="AO17" s="185">
        <f t="shared" si="8"/>
        <v>0</v>
      </c>
      <c r="AP17" s="185">
        <f t="shared" ref="AP17:BU17" si="9">AO20</f>
        <v>0</v>
      </c>
      <c r="AQ17" s="185">
        <f t="shared" si="9"/>
        <v>0</v>
      </c>
      <c r="AR17" s="185">
        <f t="shared" si="9"/>
        <v>0</v>
      </c>
      <c r="AS17" s="185">
        <f t="shared" si="9"/>
        <v>0</v>
      </c>
      <c r="AT17" s="185">
        <f t="shared" si="9"/>
        <v>0</v>
      </c>
      <c r="AU17" s="185">
        <f t="shared" si="9"/>
        <v>0</v>
      </c>
      <c r="AV17" s="185">
        <f t="shared" si="9"/>
        <v>0</v>
      </c>
      <c r="AW17" s="185">
        <f t="shared" si="9"/>
        <v>0</v>
      </c>
      <c r="AX17" s="185">
        <f t="shared" si="9"/>
        <v>0</v>
      </c>
      <c r="AY17" s="185">
        <f t="shared" si="9"/>
        <v>0</v>
      </c>
      <c r="AZ17" s="185">
        <f t="shared" si="9"/>
        <v>0</v>
      </c>
      <c r="BA17" s="185">
        <f t="shared" si="9"/>
        <v>0</v>
      </c>
      <c r="BB17" s="185">
        <f t="shared" si="9"/>
        <v>0</v>
      </c>
      <c r="BC17" s="185">
        <f t="shared" si="9"/>
        <v>0</v>
      </c>
      <c r="BD17" s="185">
        <f t="shared" si="9"/>
        <v>0</v>
      </c>
      <c r="BE17" s="185">
        <f t="shared" si="9"/>
        <v>0</v>
      </c>
      <c r="BF17" s="185">
        <f t="shared" si="9"/>
        <v>0</v>
      </c>
      <c r="BG17" s="185">
        <f t="shared" si="9"/>
        <v>0</v>
      </c>
      <c r="BH17" s="185">
        <f t="shared" si="9"/>
        <v>0</v>
      </c>
      <c r="BI17" s="185">
        <f t="shared" si="9"/>
        <v>0</v>
      </c>
      <c r="BJ17" s="185">
        <f t="shared" si="9"/>
        <v>0</v>
      </c>
      <c r="BK17" s="185">
        <f t="shared" si="9"/>
        <v>0</v>
      </c>
      <c r="BL17" s="185">
        <f t="shared" si="9"/>
        <v>0</v>
      </c>
      <c r="BM17" s="185">
        <f t="shared" si="9"/>
        <v>0</v>
      </c>
      <c r="BN17" s="185">
        <f t="shared" si="9"/>
        <v>0</v>
      </c>
      <c r="BO17" s="185">
        <f t="shared" si="9"/>
        <v>0</v>
      </c>
      <c r="BP17" s="185">
        <f t="shared" si="9"/>
        <v>0</v>
      </c>
      <c r="BQ17" s="185">
        <f t="shared" si="9"/>
        <v>0</v>
      </c>
      <c r="BR17" s="185">
        <f t="shared" si="9"/>
        <v>0</v>
      </c>
      <c r="BS17" s="185">
        <f t="shared" si="9"/>
        <v>0</v>
      </c>
      <c r="BT17" s="185">
        <f t="shared" si="9"/>
        <v>0</v>
      </c>
      <c r="BU17" s="185">
        <f t="shared" si="9"/>
        <v>0</v>
      </c>
      <c r="BV17" s="185">
        <f t="shared" ref="BV17:DA17" si="10">BU20</f>
        <v>0</v>
      </c>
      <c r="BW17" s="185">
        <f t="shared" si="10"/>
        <v>0</v>
      </c>
      <c r="BX17" s="185">
        <f t="shared" si="10"/>
        <v>0</v>
      </c>
      <c r="BY17" s="185">
        <f t="shared" si="10"/>
        <v>0</v>
      </c>
      <c r="BZ17" s="185">
        <f t="shared" si="10"/>
        <v>0</v>
      </c>
      <c r="CA17" s="185">
        <f t="shared" si="10"/>
        <v>0</v>
      </c>
      <c r="CB17" s="185">
        <f t="shared" si="10"/>
        <v>0</v>
      </c>
      <c r="CC17" s="185">
        <f t="shared" si="10"/>
        <v>0</v>
      </c>
      <c r="CD17" s="185">
        <f t="shared" si="10"/>
        <v>0</v>
      </c>
      <c r="CE17" s="185">
        <f t="shared" si="10"/>
        <v>0</v>
      </c>
      <c r="CF17" s="185">
        <f t="shared" si="10"/>
        <v>0</v>
      </c>
      <c r="CG17" s="185">
        <f t="shared" si="10"/>
        <v>0</v>
      </c>
      <c r="CH17" s="185">
        <f t="shared" si="10"/>
        <v>0</v>
      </c>
      <c r="CI17" s="185">
        <f t="shared" si="10"/>
        <v>0</v>
      </c>
      <c r="CJ17" s="185">
        <f t="shared" si="10"/>
        <v>0</v>
      </c>
      <c r="CK17" s="185">
        <f t="shared" si="10"/>
        <v>0</v>
      </c>
      <c r="CL17" s="185">
        <f t="shared" si="10"/>
        <v>0</v>
      </c>
      <c r="CM17" s="185">
        <f t="shared" si="10"/>
        <v>0</v>
      </c>
      <c r="CN17" s="185">
        <f t="shared" si="10"/>
        <v>0</v>
      </c>
      <c r="CO17" s="185">
        <f t="shared" si="10"/>
        <v>0</v>
      </c>
      <c r="CP17" s="185">
        <f t="shared" si="10"/>
        <v>0</v>
      </c>
      <c r="CQ17" s="185">
        <f t="shared" si="10"/>
        <v>0</v>
      </c>
      <c r="CR17" s="185">
        <f t="shared" si="10"/>
        <v>0</v>
      </c>
      <c r="CS17" s="185">
        <f t="shared" si="10"/>
        <v>0</v>
      </c>
      <c r="CT17" s="185">
        <f t="shared" si="10"/>
        <v>0</v>
      </c>
      <c r="CU17" s="185">
        <f t="shared" si="10"/>
        <v>0</v>
      </c>
      <c r="CV17" s="185">
        <f t="shared" si="10"/>
        <v>0</v>
      </c>
      <c r="CW17" s="185">
        <f t="shared" si="10"/>
        <v>0</v>
      </c>
      <c r="CX17" s="185">
        <f t="shared" si="10"/>
        <v>0</v>
      </c>
      <c r="CY17" s="185">
        <f t="shared" si="10"/>
        <v>0</v>
      </c>
      <c r="CZ17" s="185">
        <f t="shared" si="10"/>
        <v>0</v>
      </c>
      <c r="DA17" s="185">
        <f t="shared" si="10"/>
        <v>0</v>
      </c>
      <c r="DB17" s="185">
        <f t="shared" ref="DB17:EA17" si="11">DA20</f>
        <v>0</v>
      </c>
      <c r="DC17" s="185">
        <f t="shared" si="11"/>
        <v>0</v>
      </c>
      <c r="DD17" s="185">
        <f t="shared" si="11"/>
        <v>0</v>
      </c>
      <c r="DE17" s="185">
        <f t="shared" si="11"/>
        <v>0</v>
      </c>
      <c r="DF17" s="185">
        <f t="shared" si="11"/>
        <v>0</v>
      </c>
      <c r="DG17" s="185">
        <f t="shared" si="11"/>
        <v>0</v>
      </c>
      <c r="DH17" s="185">
        <f t="shared" si="11"/>
        <v>0</v>
      </c>
      <c r="DI17" s="185">
        <f t="shared" si="11"/>
        <v>0</v>
      </c>
      <c r="DJ17" s="185">
        <f t="shared" si="11"/>
        <v>0</v>
      </c>
      <c r="DK17" s="185">
        <f t="shared" si="11"/>
        <v>0</v>
      </c>
      <c r="DL17" s="185">
        <f t="shared" si="11"/>
        <v>0</v>
      </c>
      <c r="DM17" s="185">
        <f t="shared" si="11"/>
        <v>0</v>
      </c>
      <c r="DN17" s="185">
        <f t="shared" si="11"/>
        <v>0</v>
      </c>
      <c r="DO17" s="185">
        <f t="shared" si="11"/>
        <v>0</v>
      </c>
      <c r="DP17" s="185">
        <f t="shared" si="11"/>
        <v>0</v>
      </c>
      <c r="DQ17" s="185">
        <f t="shared" si="11"/>
        <v>0</v>
      </c>
      <c r="DR17" s="185">
        <f t="shared" si="11"/>
        <v>0</v>
      </c>
      <c r="DS17" s="185">
        <f t="shared" si="11"/>
        <v>0</v>
      </c>
      <c r="DT17" s="185">
        <f t="shared" si="11"/>
        <v>0</v>
      </c>
      <c r="DU17" s="185">
        <f t="shared" si="11"/>
        <v>0</v>
      </c>
      <c r="DV17" s="185">
        <f t="shared" si="11"/>
        <v>0</v>
      </c>
      <c r="DW17" s="185">
        <f t="shared" si="11"/>
        <v>0</v>
      </c>
      <c r="DX17" s="185">
        <f t="shared" si="11"/>
        <v>0</v>
      </c>
      <c r="DY17" s="185">
        <f t="shared" si="11"/>
        <v>0</v>
      </c>
      <c r="DZ17" s="185">
        <f t="shared" si="11"/>
        <v>0</v>
      </c>
      <c r="EA17" s="185">
        <f t="shared" si="11"/>
        <v>0</v>
      </c>
    </row>
    <row r="18" spans="1:131" x14ac:dyDescent="0.35">
      <c r="E18" s="186" t="s">
        <v>93</v>
      </c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6"/>
      <c r="CA18" s="186"/>
      <c r="CB18" s="186"/>
      <c r="CC18" s="186"/>
      <c r="CD18" s="186"/>
      <c r="CE18" s="186"/>
      <c r="CF18" s="186"/>
      <c r="CG18" s="186"/>
      <c r="CH18" s="186"/>
      <c r="CI18" s="186"/>
      <c r="CJ18" s="186"/>
      <c r="CK18" s="186"/>
      <c r="CL18" s="186"/>
      <c r="CM18" s="186"/>
      <c r="CN18" s="186"/>
      <c r="CO18" s="186"/>
      <c r="CP18" s="186"/>
      <c r="CQ18" s="186"/>
      <c r="CR18" s="186"/>
      <c r="CS18" s="186"/>
      <c r="CT18" s="186"/>
      <c r="CU18" s="186"/>
      <c r="CV18" s="186"/>
      <c r="CW18" s="186"/>
      <c r="CX18" s="186"/>
      <c r="CY18" s="186"/>
      <c r="CZ18" s="186"/>
      <c r="DA18" s="186"/>
      <c r="DB18" s="186"/>
      <c r="DC18" s="186"/>
      <c r="DD18" s="186"/>
      <c r="DE18" s="186"/>
      <c r="DF18" s="186"/>
      <c r="DG18" s="186"/>
      <c r="DH18" s="186"/>
      <c r="DI18" s="186"/>
      <c r="DJ18" s="186"/>
      <c r="DK18" s="186"/>
      <c r="DL18" s="186"/>
      <c r="DM18" s="186"/>
      <c r="DN18" s="186"/>
      <c r="DO18" s="186"/>
      <c r="DP18" s="186"/>
      <c r="DQ18" s="186"/>
      <c r="DR18" s="186"/>
      <c r="DS18" s="186"/>
      <c r="DT18" s="186"/>
      <c r="DU18" s="186"/>
      <c r="DV18" s="186"/>
      <c r="DW18" s="186"/>
      <c r="DX18" s="186"/>
      <c r="DY18" s="186"/>
      <c r="DZ18" s="186"/>
      <c r="EA18" s="186"/>
    </row>
    <row r="19" spans="1:131" x14ac:dyDescent="0.35">
      <c r="E19" s="186" t="s">
        <v>94</v>
      </c>
      <c r="F19" s="186"/>
      <c r="G19" s="186"/>
      <c r="H19" s="186"/>
      <c r="I19" s="186"/>
      <c r="J19" s="186"/>
      <c r="K19" s="186"/>
      <c r="L19" s="186"/>
      <c r="M19" s="186"/>
      <c r="N19" s="186"/>
      <c r="O19" s="186"/>
      <c r="P19" s="186"/>
      <c r="Q19" s="186"/>
      <c r="R19" s="186"/>
      <c r="S19" s="186"/>
      <c r="T19" s="186"/>
      <c r="U19" s="186"/>
      <c r="V19" s="186"/>
      <c r="W19" s="186"/>
      <c r="X19" s="186"/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  <c r="BJ19" s="186"/>
      <c r="BK19" s="186"/>
      <c r="BL19" s="186"/>
      <c r="BM19" s="186"/>
      <c r="BN19" s="186"/>
      <c r="BO19" s="186"/>
      <c r="BP19" s="186"/>
      <c r="BQ19" s="186"/>
      <c r="BR19" s="186"/>
      <c r="BS19" s="186"/>
      <c r="BT19" s="186"/>
      <c r="BU19" s="186"/>
      <c r="BV19" s="186"/>
      <c r="BW19" s="186"/>
      <c r="BX19" s="186"/>
      <c r="BY19" s="186"/>
      <c r="BZ19" s="186"/>
      <c r="CA19" s="186"/>
      <c r="CB19" s="186"/>
      <c r="CC19" s="186"/>
      <c r="CD19" s="186"/>
      <c r="CE19" s="186"/>
      <c r="CF19" s="186"/>
      <c r="CG19" s="186"/>
      <c r="CH19" s="186"/>
      <c r="CI19" s="186"/>
      <c r="CJ19" s="186"/>
      <c r="CK19" s="186"/>
      <c r="CL19" s="186"/>
      <c r="CM19" s="186"/>
      <c r="CN19" s="186"/>
      <c r="CO19" s="186"/>
      <c r="CP19" s="186"/>
      <c r="CQ19" s="186"/>
      <c r="CR19" s="186"/>
      <c r="CS19" s="186"/>
      <c r="CT19" s="186"/>
      <c r="CU19" s="186"/>
      <c r="CV19" s="186"/>
      <c r="CW19" s="186"/>
      <c r="CX19" s="186"/>
      <c r="CY19" s="186"/>
      <c r="CZ19" s="186"/>
      <c r="DA19" s="186"/>
      <c r="DB19" s="186"/>
      <c r="DC19" s="186"/>
      <c r="DD19" s="186"/>
      <c r="DE19" s="186"/>
      <c r="DF19" s="186"/>
      <c r="DG19" s="186"/>
      <c r="DH19" s="186"/>
      <c r="DI19" s="186"/>
      <c r="DJ19" s="186"/>
      <c r="DK19" s="186"/>
      <c r="DL19" s="186"/>
      <c r="DM19" s="186"/>
      <c r="DN19" s="186"/>
      <c r="DO19" s="186"/>
      <c r="DP19" s="186"/>
      <c r="DQ19" s="186"/>
      <c r="DR19" s="186"/>
      <c r="DS19" s="186"/>
      <c r="DT19" s="186"/>
      <c r="DU19" s="186"/>
      <c r="DV19" s="186"/>
      <c r="DW19" s="186"/>
      <c r="DX19" s="186"/>
      <c r="DY19" s="186"/>
      <c r="DZ19" s="186"/>
      <c r="EA19" s="186"/>
    </row>
    <row r="20" spans="1:131" x14ac:dyDescent="0.35">
      <c r="A20" s="192"/>
      <c r="B20" s="192"/>
      <c r="C20" s="193"/>
      <c r="D20" s="194"/>
      <c r="E20" s="195" t="s">
        <v>8</v>
      </c>
      <c r="F20" s="195"/>
      <c r="G20" s="195" t="str">
        <f xml:space="preserve"> SMU</f>
        <v>$ 000s</v>
      </c>
      <c r="H20" s="195"/>
      <c r="I20" s="196"/>
      <c r="J20" s="195">
        <f t="shared" ref="J20:AO20" si="12" xml:space="preserve"> IF( J15 = 1, $F14, J17 + J18 - J19)</f>
        <v>0</v>
      </c>
      <c r="K20" s="195">
        <f t="shared" si="12"/>
        <v>0</v>
      </c>
      <c r="L20" s="195">
        <f t="shared" si="12"/>
        <v>0</v>
      </c>
      <c r="M20" s="195">
        <f t="shared" si="12"/>
        <v>0</v>
      </c>
      <c r="N20" s="195">
        <f t="shared" si="12"/>
        <v>0</v>
      </c>
      <c r="O20" s="195">
        <f t="shared" si="12"/>
        <v>0</v>
      </c>
      <c r="P20" s="195">
        <f t="shared" si="12"/>
        <v>0</v>
      </c>
      <c r="Q20" s="195">
        <f t="shared" si="12"/>
        <v>0</v>
      </c>
      <c r="R20" s="195">
        <f t="shared" si="12"/>
        <v>0</v>
      </c>
      <c r="S20" s="195">
        <f t="shared" si="12"/>
        <v>0</v>
      </c>
      <c r="T20" s="195">
        <f t="shared" si="12"/>
        <v>0</v>
      </c>
      <c r="U20" s="195">
        <f t="shared" si="12"/>
        <v>0</v>
      </c>
      <c r="V20" s="195">
        <f t="shared" si="12"/>
        <v>0</v>
      </c>
      <c r="W20" s="195">
        <f t="shared" si="12"/>
        <v>0</v>
      </c>
      <c r="X20" s="195">
        <f t="shared" si="12"/>
        <v>0</v>
      </c>
      <c r="Y20" s="195">
        <f t="shared" si="12"/>
        <v>0</v>
      </c>
      <c r="Z20" s="195">
        <f t="shared" si="12"/>
        <v>0</v>
      </c>
      <c r="AA20" s="195">
        <f t="shared" si="12"/>
        <v>0</v>
      </c>
      <c r="AB20" s="195">
        <f t="shared" si="12"/>
        <v>0</v>
      </c>
      <c r="AC20" s="195">
        <f t="shared" si="12"/>
        <v>0</v>
      </c>
      <c r="AD20" s="195">
        <f t="shared" si="12"/>
        <v>0</v>
      </c>
      <c r="AE20" s="195">
        <f t="shared" si="12"/>
        <v>0</v>
      </c>
      <c r="AF20" s="195">
        <f t="shared" si="12"/>
        <v>0</v>
      </c>
      <c r="AG20" s="195">
        <f t="shared" si="12"/>
        <v>0</v>
      </c>
      <c r="AH20" s="195">
        <f t="shared" si="12"/>
        <v>0</v>
      </c>
      <c r="AI20" s="195">
        <f t="shared" si="12"/>
        <v>0</v>
      </c>
      <c r="AJ20" s="195">
        <f t="shared" si="12"/>
        <v>0</v>
      </c>
      <c r="AK20" s="195">
        <f t="shared" si="12"/>
        <v>0</v>
      </c>
      <c r="AL20" s="195">
        <f t="shared" si="12"/>
        <v>0</v>
      </c>
      <c r="AM20" s="195">
        <f t="shared" si="12"/>
        <v>0</v>
      </c>
      <c r="AN20" s="195">
        <f t="shared" si="12"/>
        <v>0</v>
      </c>
      <c r="AO20" s="195">
        <f t="shared" si="12"/>
        <v>0</v>
      </c>
      <c r="AP20" s="195">
        <f t="shared" ref="AP20:BU20" si="13" xml:space="preserve"> IF( AP15 = 1, $F14, AP17 + AP18 - AP19)</f>
        <v>0</v>
      </c>
      <c r="AQ20" s="195">
        <f t="shared" si="13"/>
        <v>0</v>
      </c>
      <c r="AR20" s="195">
        <f t="shared" si="13"/>
        <v>0</v>
      </c>
      <c r="AS20" s="195">
        <f t="shared" si="13"/>
        <v>0</v>
      </c>
      <c r="AT20" s="195">
        <f t="shared" si="13"/>
        <v>0</v>
      </c>
      <c r="AU20" s="195">
        <f t="shared" si="13"/>
        <v>0</v>
      </c>
      <c r="AV20" s="195">
        <f t="shared" si="13"/>
        <v>0</v>
      </c>
      <c r="AW20" s="195">
        <f t="shared" si="13"/>
        <v>0</v>
      </c>
      <c r="AX20" s="195">
        <f t="shared" si="13"/>
        <v>0</v>
      </c>
      <c r="AY20" s="195">
        <f t="shared" si="13"/>
        <v>0</v>
      </c>
      <c r="AZ20" s="195">
        <f t="shared" si="13"/>
        <v>0</v>
      </c>
      <c r="BA20" s="195">
        <f t="shared" si="13"/>
        <v>0</v>
      </c>
      <c r="BB20" s="195">
        <f t="shared" si="13"/>
        <v>0</v>
      </c>
      <c r="BC20" s="195">
        <f t="shared" si="13"/>
        <v>0</v>
      </c>
      <c r="BD20" s="195">
        <f t="shared" si="13"/>
        <v>0</v>
      </c>
      <c r="BE20" s="195">
        <f t="shared" si="13"/>
        <v>0</v>
      </c>
      <c r="BF20" s="195">
        <f t="shared" si="13"/>
        <v>0</v>
      </c>
      <c r="BG20" s="195">
        <f t="shared" si="13"/>
        <v>0</v>
      </c>
      <c r="BH20" s="195">
        <f t="shared" si="13"/>
        <v>0</v>
      </c>
      <c r="BI20" s="195">
        <f t="shared" si="13"/>
        <v>0</v>
      </c>
      <c r="BJ20" s="195">
        <f t="shared" si="13"/>
        <v>0</v>
      </c>
      <c r="BK20" s="195">
        <f t="shared" si="13"/>
        <v>0</v>
      </c>
      <c r="BL20" s="195">
        <f t="shared" si="13"/>
        <v>0</v>
      </c>
      <c r="BM20" s="195">
        <f t="shared" si="13"/>
        <v>0</v>
      </c>
      <c r="BN20" s="195">
        <f t="shared" si="13"/>
        <v>0</v>
      </c>
      <c r="BO20" s="195">
        <f t="shared" si="13"/>
        <v>0</v>
      </c>
      <c r="BP20" s="195">
        <f t="shared" si="13"/>
        <v>0</v>
      </c>
      <c r="BQ20" s="195">
        <f t="shared" si="13"/>
        <v>0</v>
      </c>
      <c r="BR20" s="195">
        <f t="shared" si="13"/>
        <v>0</v>
      </c>
      <c r="BS20" s="195">
        <f t="shared" si="13"/>
        <v>0</v>
      </c>
      <c r="BT20" s="195">
        <f t="shared" si="13"/>
        <v>0</v>
      </c>
      <c r="BU20" s="195">
        <f t="shared" si="13"/>
        <v>0</v>
      </c>
      <c r="BV20" s="195">
        <f t="shared" ref="BV20:DA20" si="14" xml:space="preserve"> IF( BV15 = 1, $F14, BV17 + BV18 - BV19)</f>
        <v>0</v>
      </c>
      <c r="BW20" s="195">
        <f t="shared" si="14"/>
        <v>0</v>
      </c>
      <c r="BX20" s="195">
        <f t="shared" si="14"/>
        <v>0</v>
      </c>
      <c r="BY20" s="195">
        <f t="shared" si="14"/>
        <v>0</v>
      </c>
      <c r="BZ20" s="195">
        <f t="shared" si="14"/>
        <v>0</v>
      </c>
      <c r="CA20" s="195">
        <f t="shared" si="14"/>
        <v>0</v>
      </c>
      <c r="CB20" s="195">
        <f t="shared" si="14"/>
        <v>0</v>
      </c>
      <c r="CC20" s="195">
        <f t="shared" si="14"/>
        <v>0</v>
      </c>
      <c r="CD20" s="195">
        <f t="shared" si="14"/>
        <v>0</v>
      </c>
      <c r="CE20" s="195">
        <f t="shared" si="14"/>
        <v>0</v>
      </c>
      <c r="CF20" s="195">
        <f t="shared" si="14"/>
        <v>0</v>
      </c>
      <c r="CG20" s="195">
        <f t="shared" si="14"/>
        <v>0</v>
      </c>
      <c r="CH20" s="195">
        <f t="shared" si="14"/>
        <v>0</v>
      </c>
      <c r="CI20" s="195">
        <f t="shared" si="14"/>
        <v>0</v>
      </c>
      <c r="CJ20" s="195">
        <f t="shared" si="14"/>
        <v>0</v>
      </c>
      <c r="CK20" s="195">
        <f t="shared" si="14"/>
        <v>0</v>
      </c>
      <c r="CL20" s="195">
        <f t="shared" si="14"/>
        <v>0</v>
      </c>
      <c r="CM20" s="195">
        <f t="shared" si="14"/>
        <v>0</v>
      </c>
      <c r="CN20" s="195">
        <f t="shared" si="14"/>
        <v>0</v>
      </c>
      <c r="CO20" s="195">
        <f t="shared" si="14"/>
        <v>0</v>
      </c>
      <c r="CP20" s="195">
        <f t="shared" si="14"/>
        <v>0</v>
      </c>
      <c r="CQ20" s="195">
        <f t="shared" si="14"/>
        <v>0</v>
      </c>
      <c r="CR20" s="195">
        <f t="shared" si="14"/>
        <v>0</v>
      </c>
      <c r="CS20" s="195">
        <f t="shared" si="14"/>
        <v>0</v>
      </c>
      <c r="CT20" s="195">
        <f t="shared" si="14"/>
        <v>0</v>
      </c>
      <c r="CU20" s="195">
        <f t="shared" si="14"/>
        <v>0</v>
      </c>
      <c r="CV20" s="195">
        <f t="shared" si="14"/>
        <v>0</v>
      </c>
      <c r="CW20" s="195">
        <f t="shared" si="14"/>
        <v>0</v>
      </c>
      <c r="CX20" s="195">
        <f t="shared" si="14"/>
        <v>0</v>
      </c>
      <c r="CY20" s="195">
        <f t="shared" si="14"/>
        <v>0</v>
      </c>
      <c r="CZ20" s="195">
        <f t="shared" si="14"/>
        <v>0</v>
      </c>
      <c r="DA20" s="195">
        <f t="shared" si="14"/>
        <v>0</v>
      </c>
      <c r="DB20" s="195">
        <f t="shared" ref="DB20:EA20" si="15" xml:space="preserve"> IF( DB15 = 1, $F14, DB17 + DB18 - DB19)</f>
        <v>0</v>
      </c>
      <c r="DC20" s="195">
        <f t="shared" si="15"/>
        <v>0</v>
      </c>
      <c r="DD20" s="195">
        <f t="shared" si="15"/>
        <v>0</v>
      </c>
      <c r="DE20" s="195">
        <f t="shared" si="15"/>
        <v>0</v>
      </c>
      <c r="DF20" s="195">
        <f t="shared" si="15"/>
        <v>0</v>
      </c>
      <c r="DG20" s="195">
        <f t="shared" si="15"/>
        <v>0</v>
      </c>
      <c r="DH20" s="195">
        <f t="shared" si="15"/>
        <v>0</v>
      </c>
      <c r="DI20" s="195">
        <f t="shared" si="15"/>
        <v>0</v>
      </c>
      <c r="DJ20" s="195">
        <f t="shared" si="15"/>
        <v>0</v>
      </c>
      <c r="DK20" s="195">
        <f t="shared" si="15"/>
        <v>0</v>
      </c>
      <c r="DL20" s="195">
        <f t="shared" si="15"/>
        <v>0</v>
      </c>
      <c r="DM20" s="195">
        <f t="shared" si="15"/>
        <v>0</v>
      </c>
      <c r="DN20" s="195">
        <f t="shared" si="15"/>
        <v>0</v>
      </c>
      <c r="DO20" s="195">
        <f t="shared" si="15"/>
        <v>0</v>
      </c>
      <c r="DP20" s="195">
        <f t="shared" si="15"/>
        <v>0</v>
      </c>
      <c r="DQ20" s="195">
        <f t="shared" si="15"/>
        <v>0</v>
      </c>
      <c r="DR20" s="195">
        <f t="shared" si="15"/>
        <v>0</v>
      </c>
      <c r="DS20" s="195">
        <f t="shared" si="15"/>
        <v>0</v>
      </c>
      <c r="DT20" s="195">
        <f t="shared" si="15"/>
        <v>0</v>
      </c>
      <c r="DU20" s="195">
        <f t="shared" si="15"/>
        <v>0</v>
      </c>
      <c r="DV20" s="195">
        <f t="shared" si="15"/>
        <v>0</v>
      </c>
      <c r="DW20" s="195">
        <f t="shared" si="15"/>
        <v>0</v>
      </c>
      <c r="DX20" s="195">
        <f t="shared" si="15"/>
        <v>0</v>
      </c>
      <c r="DY20" s="195">
        <f t="shared" si="15"/>
        <v>0</v>
      </c>
      <c r="DZ20" s="195">
        <f t="shared" si="15"/>
        <v>0</v>
      </c>
      <c r="EA20" s="195">
        <f t="shared" si="15"/>
        <v>0</v>
      </c>
    </row>
    <row r="23" spans="1:131" x14ac:dyDescent="0.35">
      <c r="E23" s="7" t="s">
        <v>9</v>
      </c>
      <c r="G23" s="7" t="str">
        <f xml:space="preserve"> SMU</f>
        <v>$ 000s</v>
      </c>
      <c r="H23" s="7">
        <f xml:space="preserve"> SUM(J23:EA23)</f>
        <v>12200</v>
      </c>
      <c r="J23" s="172">
        <v>100</v>
      </c>
      <c r="K23" s="172">
        <v>100</v>
      </c>
      <c r="L23" s="172">
        <v>100</v>
      </c>
      <c r="M23" s="172">
        <v>100</v>
      </c>
      <c r="N23" s="172">
        <v>100</v>
      </c>
      <c r="O23" s="172">
        <v>100</v>
      </c>
      <c r="P23" s="172">
        <v>100</v>
      </c>
      <c r="Q23" s="172">
        <v>100</v>
      </c>
      <c r="R23" s="172">
        <v>100</v>
      </c>
      <c r="S23" s="172">
        <v>100</v>
      </c>
      <c r="T23" s="172">
        <v>100</v>
      </c>
      <c r="U23" s="172">
        <v>100</v>
      </c>
      <c r="V23" s="172">
        <v>100</v>
      </c>
      <c r="W23" s="172">
        <v>100</v>
      </c>
      <c r="X23" s="172">
        <v>100</v>
      </c>
      <c r="Y23" s="172">
        <v>100</v>
      </c>
      <c r="Z23" s="172">
        <v>100</v>
      </c>
      <c r="AA23" s="172">
        <v>100</v>
      </c>
      <c r="AB23" s="172">
        <v>100</v>
      </c>
      <c r="AC23" s="172">
        <v>100</v>
      </c>
      <c r="AD23" s="172">
        <v>100</v>
      </c>
      <c r="AE23" s="172">
        <v>100</v>
      </c>
      <c r="AF23" s="172">
        <v>100</v>
      </c>
      <c r="AG23" s="172">
        <v>100</v>
      </c>
      <c r="AH23" s="172">
        <v>100</v>
      </c>
      <c r="AI23" s="172">
        <v>100</v>
      </c>
      <c r="AJ23" s="172">
        <v>100</v>
      </c>
      <c r="AK23" s="172">
        <v>100</v>
      </c>
      <c r="AL23" s="172">
        <v>100</v>
      </c>
      <c r="AM23" s="172">
        <v>100</v>
      </c>
      <c r="AN23" s="172">
        <v>100</v>
      </c>
      <c r="AO23" s="172">
        <v>100</v>
      </c>
      <c r="AP23" s="172">
        <v>100</v>
      </c>
      <c r="AQ23" s="172">
        <v>100</v>
      </c>
      <c r="AR23" s="172">
        <v>100</v>
      </c>
      <c r="AS23" s="172">
        <v>100</v>
      </c>
      <c r="AT23" s="172">
        <v>100</v>
      </c>
      <c r="AU23" s="172">
        <v>100</v>
      </c>
      <c r="AV23" s="172">
        <v>100</v>
      </c>
      <c r="AW23" s="172">
        <v>100</v>
      </c>
      <c r="AX23" s="172">
        <v>100</v>
      </c>
      <c r="AY23" s="172">
        <v>100</v>
      </c>
      <c r="AZ23" s="172">
        <v>100</v>
      </c>
      <c r="BA23" s="172">
        <v>100</v>
      </c>
      <c r="BB23" s="172">
        <v>100</v>
      </c>
      <c r="BC23" s="172">
        <v>100</v>
      </c>
      <c r="BD23" s="172">
        <v>100</v>
      </c>
      <c r="BE23" s="172">
        <v>100</v>
      </c>
      <c r="BF23" s="172">
        <v>100</v>
      </c>
      <c r="BG23" s="172">
        <v>100</v>
      </c>
      <c r="BH23" s="172">
        <v>100</v>
      </c>
      <c r="BI23" s="172">
        <v>100</v>
      </c>
      <c r="BJ23" s="172">
        <v>100</v>
      </c>
      <c r="BK23" s="172">
        <v>100</v>
      </c>
      <c r="BL23" s="172">
        <v>100</v>
      </c>
      <c r="BM23" s="172">
        <v>100</v>
      </c>
      <c r="BN23" s="172">
        <v>100</v>
      </c>
      <c r="BO23" s="172">
        <v>100</v>
      </c>
      <c r="BP23" s="172">
        <v>100</v>
      </c>
      <c r="BQ23" s="172">
        <v>100</v>
      </c>
      <c r="BR23" s="172">
        <v>100</v>
      </c>
      <c r="BS23" s="172">
        <v>100</v>
      </c>
      <c r="BT23" s="172">
        <v>100</v>
      </c>
      <c r="BU23" s="172">
        <v>100</v>
      </c>
      <c r="BV23" s="172">
        <v>100</v>
      </c>
      <c r="BW23" s="172">
        <v>100</v>
      </c>
      <c r="BX23" s="172">
        <v>100</v>
      </c>
      <c r="BY23" s="172">
        <v>100</v>
      </c>
      <c r="BZ23" s="172">
        <v>100</v>
      </c>
      <c r="CA23" s="172">
        <v>100</v>
      </c>
      <c r="CB23" s="172">
        <v>100</v>
      </c>
      <c r="CC23" s="172">
        <v>100</v>
      </c>
      <c r="CD23" s="172">
        <v>100</v>
      </c>
      <c r="CE23" s="172">
        <v>100</v>
      </c>
      <c r="CF23" s="172">
        <v>100</v>
      </c>
      <c r="CG23" s="172">
        <v>100</v>
      </c>
      <c r="CH23" s="172">
        <v>100</v>
      </c>
      <c r="CI23" s="172">
        <v>100</v>
      </c>
      <c r="CJ23" s="172">
        <v>100</v>
      </c>
      <c r="CK23" s="172">
        <v>100</v>
      </c>
      <c r="CL23" s="172">
        <v>100</v>
      </c>
      <c r="CM23" s="172">
        <v>100</v>
      </c>
      <c r="CN23" s="172">
        <v>100</v>
      </c>
      <c r="CO23" s="172">
        <v>100</v>
      </c>
      <c r="CP23" s="172">
        <v>100</v>
      </c>
      <c r="CQ23" s="172">
        <v>100</v>
      </c>
      <c r="CR23" s="172">
        <v>100</v>
      </c>
      <c r="CS23" s="172">
        <v>100</v>
      </c>
      <c r="CT23" s="172">
        <v>100</v>
      </c>
      <c r="CU23" s="172">
        <v>100</v>
      </c>
      <c r="CV23" s="172">
        <v>100</v>
      </c>
      <c r="CW23" s="172">
        <v>100</v>
      </c>
      <c r="CX23" s="172">
        <v>100</v>
      </c>
      <c r="CY23" s="172">
        <v>100</v>
      </c>
      <c r="CZ23" s="172">
        <v>100</v>
      </c>
      <c r="DA23" s="172">
        <v>100</v>
      </c>
      <c r="DB23" s="172">
        <v>100</v>
      </c>
      <c r="DC23" s="172">
        <v>100</v>
      </c>
      <c r="DD23" s="172">
        <v>100</v>
      </c>
      <c r="DE23" s="172">
        <v>100</v>
      </c>
      <c r="DF23" s="172">
        <v>100</v>
      </c>
      <c r="DG23" s="172">
        <v>100</v>
      </c>
      <c r="DH23" s="172">
        <v>100</v>
      </c>
      <c r="DI23" s="172">
        <v>100</v>
      </c>
      <c r="DJ23" s="172">
        <v>100</v>
      </c>
      <c r="DK23" s="172">
        <v>100</v>
      </c>
      <c r="DL23" s="172">
        <v>100</v>
      </c>
      <c r="DM23" s="172">
        <v>100</v>
      </c>
      <c r="DN23" s="172">
        <v>100</v>
      </c>
      <c r="DO23" s="172">
        <v>100</v>
      </c>
      <c r="DP23" s="172">
        <v>100</v>
      </c>
      <c r="DQ23" s="172">
        <v>100</v>
      </c>
      <c r="DR23" s="172">
        <v>100</v>
      </c>
      <c r="DS23" s="172">
        <v>100</v>
      </c>
      <c r="DT23" s="172">
        <v>100</v>
      </c>
      <c r="DU23" s="172">
        <v>100</v>
      </c>
      <c r="DV23" s="172">
        <v>100</v>
      </c>
      <c r="DW23" s="172">
        <v>100</v>
      </c>
      <c r="DX23" s="172">
        <v>100</v>
      </c>
      <c r="DY23" s="172">
        <v>100</v>
      </c>
      <c r="DZ23" s="172">
        <v>100</v>
      </c>
      <c r="EA23" s="172">
        <v>100</v>
      </c>
    </row>
    <row r="24" spans="1:131" x14ac:dyDescent="0.35">
      <c r="A24" s="108"/>
      <c r="B24" s="108"/>
      <c r="C24" s="109"/>
      <c r="D24" s="110"/>
      <c r="E24" s="159" t="str">
        <f xml:space="preserve"> LEFT(E23, LEN(E23) - 4)</f>
        <v>Sign switch line item</v>
      </c>
      <c r="F24" s="159"/>
      <c r="G24" s="159" t="str">
        <f xml:space="preserve"> SMU</f>
        <v>$ 000s</v>
      </c>
      <c r="H24" s="159">
        <f xml:space="preserve"> SUM(J24:EA24)</f>
        <v>-12200</v>
      </c>
      <c r="I24" s="111"/>
      <c r="J24" s="159">
        <f t="shared" ref="J24:AO24" si="16" xml:space="preserve"> -1 * J23</f>
        <v>-100</v>
      </c>
      <c r="K24" s="159">
        <f t="shared" si="16"/>
        <v>-100</v>
      </c>
      <c r="L24" s="159">
        <f t="shared" si="16"/>
        <v>-100</v>
      </c>
      <c r="M24" s="159">
        <f t="shared" si="16"/>
        <v>-100</v>
      </c>
      <c r="N24" s="159">
        <f t="shared" si="16"/>
        <v>-100</v>
      </c>
      <c r="O24" s="159">
        <f t="shared" si="16"/>
        <v>-100</v>
      </c>
      <c r="P24" s="159">
        <f t="shared" si="16"/>
        <v>-100</v>
      </c>
      <c r="Q24" s="159">
        <f t="shared" si="16"/>
        <v>-100</v>
      </c>
      <c r="R24" s="159">
        <f t="shared" si="16"/>
        <v>-100</v>
      </c>
      <c r="S24" s="159">
        <f t="shared" si="16"/>
        <v>-100</v>
      </c>
      <c r="T24" s="159">
        <f t="shared" si="16"/>
        <v>-100</v>
      </c>
      <c r="U24" s="159">
        <f t="shared" si="16"/>
        <v>-100</v>
      </c>
      <c r="V24" s="159">
        <f t="shared" si="16"/>
        <v>-100</v>
      </c>
      <c r="W24" s="159">
        <f t="shared" si="16"/>
        <v>-100</v>
      </c>
      <c r="X24" s="159">
        <f t="shared" si="16"/>
        <v>-100</v>
      </c>
      <c r="Y24" s="159">
        <f t="shared" si="16"/>
        <v>-100</v>
      </c>
      <c r="Z24" s="159">
        <f t="shared" si="16"/>
        <v>-100</v>
      </c>
      <c r="AA24" s="159">
        <f t="shared" si="16"/>
        <v>-100</v>
      </c>
      <c r="AB24" s="159">
        <f t="shared" si="16"/>
        <v>-100</v>
      </c>
      <c r="AC24" s="159">
        <f t="shared" si="16"/>
        <v>-100</v>
      </c>
      <c r="AD24" s="159">
        <f t="shared" si="16"/>
        <v>-100</v>
      </c>
      <c r="AE24" s="159">
        <f t="shared" si="16"/>
        <v>-100</v>
      </c>
      <c r="AF24" s="159">
        <f t="shared" si="16"/>
        <v>-100</v>
      </c>
      <c r="AG24" s="159">
        <f t="shared" si="16"/>
        <v>-100</v>
      </c>
      <c r="AH24" s="159">
        <f t="shared" si="16"/>
        <v>-100</v>
      </c>
      <c r="AI24" s="159">
        <f t="shared" si="16"/>
        <v>-100</v>
      </c>
      <c r="AJ24" s="159">
        <f t="shared" si="16"/>
        <v>-100</v>
      </c>
      <c r="AK24" s="159">
        <f t="shared" si="16"/>
        <v>-100</v>
      </c>
      <c r="AL24" s="159">
        <f t="shared" si="16"/>
        <v>-100</v>
      </c>
      <c r="AM24" s="159">
        <f t="shared" si="16"/>
        <v>-100</v>
      </c>
      <c r="AN24" s="159">
        <f t="shared" si="16"/>
        <v>-100</v>
      </c>
      <c r="AO24" s="159">
        <f t="shared" si="16"/>
        <v>-100</v>
      </c>
      <c r="AP24" s="159">
        <f t="shared" ref="AP24:BU24" si="17" xml:space="preserve"> -1 * AP23</f>
        <v>-100</v>
      </c>
      <c r="AQ24" s="159">
        <f t="shared" si="17"/>
        <v>-100</v>
      </c>
      <c r="AR24" s="159">
        <f t="shared" si="17"/>
        <v>-100</v>
      </c>
      <c r="AS24" s="159">
        <f t="shared" si="17"/>
        <v>-100</v>
      </c>
      <c r="AT24" s="159">
        <f t="shared" si="17"/>
        <v>-100</v>
      </c>
      <c r="AU24" s="159">
        <f t="shared" si="17"/>
        <v>-100</v>
      </c>
      <c r="AV24" s="159">
        <f t="shared" si="17"/>
        <v>-100</v>
      </c>
      <c r="AW24" s="159">
        <f t="shared" si="17"/>
        <v>-100</v>
      </c>
      <c r="AX24" s="159">
        <f t="shared" si="17"/>
        <v>-100</v>
      </c>
      <c r="AY24" s="159">
        <f t="shared" si="17"/>
        <v>-100</v>
      </c>
      <c r="AZ24" s="159">
        <f t="shared" si="17"/>
        <v>-100</v>
      </c>
      <c r="BA24" s="159">
        <f t="shared" si="17"/>
        <v>-100</v>
      </c>
      <c r="BB24" s="159">
        <f t="shared" si="17"/>
        <v>-100</v>
      </c>
      <c r="BC24" s="159">
        <f t="shared" si="17"/>
        <v>-100</v>
      </c>
      <c r="BD24" s="159">
        <f t="shared" si="17"/>
        <v>-100</v>
      </c>
      <c r="BE24" s="159">
        <f t="shared" si="17"/>
        <v>-100</v>
      </c>
      <c r="BF24" s="159">
        <f t="shared" si="17"/>
        <v>-100</v>
      </c>
      <c r="BG24" s="159">
        <f t="shared" si="17"/>
        <v>-100</v>
      </c>
      <c r="BH24" s="159">
        <f t="shared" si="17"/>
        <v>-100</v>
      </c>
      <c r="BI24" s="159">
        <f t="shared" si="17"/>
        <v>-100</v>
      </c>
      <c r="BJ24" s="159">
        <f t="shared" si="17"/>
        <v>-100</v>
      </c>
      <c r="BK24" s="159">
        <f t="shared" si="17"/>
        <v>-100</v>
      </c>
      <c r="BL24" s="159">
        <f t="shared" si="17"/>
        <v>-100</v>
      </c>
      <c r="BM24" s="159">
        <f t="shared" si="17"/>
        <v>-100</v>
      </c>
      <c r="BN24" s="159">
        <f t="shared" si="17"/>
        <v>-100</v>
      </c>
      <c r="BO24" s="159">
        <f t="shared" si="17"/>
        <v>-100</v>
      </c>
      <c r="BP24" s="159">
        <f t="shared" si="17"/>
        <v>-100</v>
      </c>
      <c r="BQ24" s="159">
        <f t="shared" si="17"/>
        <v>-100</v>
      </c>
      <c r="BR24" s="159">
        <f t="shared" si="17"/>
        <v>-100</v>
      </c>
      <c r="BS24" s="159">
        <f t="shared" si="17"/>
        <v>-100</v>
      </c>
      <c r="BT24" s="159">
        <f t="shared" si="17"/>
        <v>-100</v>
      </c>
      <c r="BU24" s="159">
        <f t="shared" si="17"/>
        <v>-100</v>
      </c>
      <c r="BV24" s="159">
        <f t="shared" ref="BV24:DA24" si="18" xml:space="preserve"> -1 * BV23</f>
        <v>-100</v>
      </c>
      <c r="BW24" s="159">
        <f t="shared" si="18"/>
        <v>-100</v>
      </c>
      <c r="BX24" s="159">
        <f t="shared" si="18"/>
        <v>-100</v>
      </c>
      <c r="BY24" s="159">
        <f t="shared" si="18"/>
        <v>-100</v>
      </c>
      <c r="BZ24" s="159">
        <f t="shared" si="18"/>
        <v>-100</v>
      </c>
      <c r="CA24" s="159">
        <f t="shared" si="18"/>
        <v>-100</v>
      </c>
      <c r="CB24" s="159">
        <f t="shared" si="18"/>
        <v>-100</v>
      </c>
      <c r="CC24" s="159">
        <f t="shared" si="18"/>
        <v>-100</v>
      </c>
      <c r="CD24" s="159">
        <f t="shared" si="18"/>
        <v>-100</v>
      </c>
      <c r="CE24" s="159">
        <f t="shared" si="18"/>
        <v>-100</v>
      </c>
      <c r="CF24" s="159">
        <f t="shared" si="18"/>
        <v>-100</v>
      </c>
      <c r="CG24" s="159">
        <f t="shared" si="18"/>
        <v>-100</v>
      </c>
      <c r="CH24" s="159">
        <f t="shared" si="18"/>
        <v>-100</v>
      </c>
      <c r="CI24" s="159">
        <f t="shared" si="18"/>
        <v>-100</v>
      </c>
      <c r="CJ24" s="159">
        <f t="shared" si="18"/>
        <v>-100</v>
      </c>
      <c r="CK24" s="159">
        <f t="shared" si="18"/>
        <v>-100</v>
      </c>
      <c r="CL24" s="159">
        <f t="shared" si="18"/>
        <v>-100</v>
      </c>
      <c r="CM24" s="159">
        <f t="shared" si="18"/>
        <v>-100</v>
      </c>
      <c r="CN24" s="159">
        <f t="shared" si="18"/>
        <v>-100</v>
      </c>
      <c r="CO24" s="159">
        <f t="shared" si="18"/>
        <v>-100</v>
      </c>
      <c r="CP24" s="159">
        <f t="shared" si="18"/>
        <v>-100</v>
      </c>
      <c r="CQ24" s="159">
        <f t="shared" si="18"/>
        <v>-100</v>
      </c>
      <c r="CR24" s="159">
        <f t="shared" si="18"/>
        <v>-100</v>
      </c>
      <c r="CS24" s="159">
        <f t="shared" si="18"/>
        <v>-100</v>
      </c>
      <c r="CT24" s="159">
        <f t="shared" si="18"/>
        <v>-100</v>
      </c>
      <c r="CU24" s="159">
        <f t="shared" si="18"/>
        <v>-100</v>
      </c>
      <c r="CV24" s="159">
        <f t="shared" si="18"/>
        <v>-100</v>
      </c>
      <c r="CW24" s="159">
        <f t="shared" si="18"/>
        <v>-100</v>
      </c>
      <c r="CX24" s="159">
        <f t="shared" si="18"/>
        <v>-100</v>
      </c>
      <c r="CY24" s="159">
        <f t="shared" si="18"/>
        <v>-100</v>
      </c>
      <c r="CZ24" s="159">
        <f t="shared" si="18"/>
        <v>-100</v>
      </c>
      <c r="DA24" s="159">
        <f t="shared" si="18"/>
        <v>-100</v>
      </c>
      <c r="DB24" s="159">
        <f t="shared" ref="DB24:EA24" si="19" xml:space="preserve"> -1 * DB23</f>
        <v>-100</v>
      </c>
      <c r="DC24" s="159">
        <f t="shared" si="19"/>
        <v>-100</v>
      </c>
      <c r="DD24" s="159">
        <f t="shared" si="19"/>
        <v>-100</v>
      </c>
      <c r="DE24" s="159">
        <f t="shared" si="19"/>
        <v>-100</v>
      </c>
      <c r="DF24" s="159">
        <f t="shared" si="19"/>
        <v>-100</v>
      </c>
      <c r="DG24" s="159">
        <f t="shared" si="19"/>
        <v>-100</v>
      </c>
      <c r="DH24" s="159">
        <f t="shared" si="19"/>
        <v>-100</v>
      </c>
      <c r="DI24" s="159">
        <f t="shared" si="19"/>
        <v>-100</v>
      </c>
      <c r="DJ24" s="159">
        <f t="shared" si="19"/>
        <v>-100</v>
      </c>
      <c r="DK24" s="159">
        <f t="shared" si="19"/>
        <v>-100</v>
      </c>
      <c r="DL24" s="159">
        <f t="shared" si="19"/>
        <v>-100</v>
      </c>
      <c r="DM24" s="159">
        <f t="shared" si="19"/>
        <v>-100</v>
      </c>
      <c r="DN24" s="159">
        <f t="shared" si="19"/>
        <v>-100</v>
      </c>
      <c r="DO24" s="159">
        <f t="shared" si="19"/>
        <v>-100</v>
      </c>
      <c r="DP24" s="159">
        <f t="shared" si="19"/>
        <v>-100</v>
      </c>
      <c r="DQ24" s="159">
        <f t="shared" si="19"/>
        <v>-100</v>
      </c>
      <c r="DR24" s="159">
        <f t="shared" si="19"/>
        <v>-100</v>
      </c>
      <c r="DS24" s="159">
        <f t="shared" si="19"/>
        <v>-100</v>
      </c>
      <c r="DT24" s="159">
        <f t="shared" si="19"/>
        <v>-100</v>
      </c>
      <c r="DU24" s="159">
        <f t="shared" si="19"/>
        <v>-100</v>
      </c>
      <c r="DV24" s="159">
        <f t="shared" si="19"/>
        <v>-100</v>
      </c>
      <c r="DW24" s="159">
        <f t="shared" si="19"/>
        <v>-100</v>
      </c>
      <c r="DX24" s="159">
        <f t="shared" si="19"/>
        <v>-100</v>
      </c>
      <c r="DY24" s="159">
        <f t="shared" si="19"/>
        <v>-100</v>
      </c>
      <c r="DZ24" s="159">
        <f t="shared" si="19"/>
        <v>-100</v>
      </c>
      <c r="EA24" s="159">
        <f t="shared" si="19"/>
        <v>-100</v>
      </c>
    </row>
    <row r="28" spans="1:131" x14ac:dyDescent="0.35">
      <c r="A28" s="8" t="s">
        <v>63</v>
      </c>
    </row>
  </sheetData>
  <conditionalFormatting sqref="J3:EA3">
    <cfRule type="cellIs" dxfId="3" priority="23" stopIfTrue="1" operator="equal">
      <formula>"Operations"</formula>
    </cfRule>
  </conditionalFormatting>
  <conditionalFormatting sqref="J3:EA3">
    <cfRule type="cellIs" dxfId="2" priority="21" operator="equal">
      <formula>"Fin Close"</formula>
    </cfRule>
  </conditionalFormatting>
  <conditionalFormatting sqref="F2:F4">
    <cfRule type="cellIs" dxfId="1" priority="1" stopIfTrue="1" operator="notEqual">
      <formula>0</formula>
    </cfRule>
    <cfRule type="cellIs" dxfId="0" priority="2" stopIfTrue="1" operator="equal">
      <formula>""</formula>
    </cfRule>
  </conditionalFormatting>
  <printOptions verticalCentered="1" gridLines="1"/>
  <pageMargins left="0.74803149606299213" right="0.74803149606299213" top="0.98425196850393704" bottom="0.98425196850393704" header="0.51181102362204722" footer="0.51181102362204722"/>
  <pageSetup paperSize="9" scale="55" orientation="landscape" blackAndWhite="1" horizontalDpi="300" verticalDpi="300" r:id="rId1"/>
  <headerFooter alignWithMargins="0">
    <oddHeader>&amp;L&amp;"Arial,Bold"&amp;14PROJECT AIRCO&amp;C&amp;"Arial,Bold"&amp;14Sheet: &amp;A&amp;R&amp;"Arial,Bold"&amp;14STRICTLY CONFIDENTIAL</oddHeader>
    <oddFooter>&amp;L&amp;12&amp;F (Printed on &amp;D at &amp;T) &amp;R&amp;12Page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27386-6972-4055-B50D-EEECD2F06EE3}">
  <sheetPr codeName="Sheet8">
    <outlinePr summaryBelow="0" summaryRight="0"/>
  </sheetPr>
  <dimension ref="A1:EA131"/>
  <sheetViews>
    <sheetView showGridLines="0" defaultGridColor="0" colorId="22" zoomScaleNormal="100" workbookViewId="0">
      <pane xSplit="9" ySplit="5" topLeftCell="J6" activePane="bottomRight" state="frozen"/>
      <selection pane="topRight" activeCell="J1" sqref="J1"/>
      <selection pane="bottomLeft" activeCell="A6" sqref="A6"/>
      <selection pane="bottomRight"/>
    </sheetView>
  </sheetViews>
  <sheetFormatPr defaultColWidth="0" defaultRowHeight="13.15" outlineLevelRow="2" x14ac:dyDescent="0.35"/>
  <cols>
    <col min="1" max="2" width="1.19921875" style="8" customWidth="1"/>
    <col min="3" max="3" width="1.19921875" style="13" customWidth="1"/>
    <col min="4" max="4" width="1.19921875" style="34" customWidth="1"/>
    <col min="5" max="5" width="40.796875" style="7" customWidth="1"/>
    <col min="6" max="6" width="12.796875" style="7" customWidth="1"/>
    <col min="7" max="8" width="11.796875" style="7" customWidth="1"/>
    <col min="9" max="9" width="2.796875" style="6" customWidth="1"/>
    <col min="10" max="131" width="11.796875" style="7" customWidth="1"/>
    <col min="132" max="16384" width="11.796875" hidden="1"/>
  </cols>
  <sheetData>
    <row r="1" spans="1:131" ht="25.15" x14ac:dyDescent="0.35">
      <c r="A1" s="16" t="str">
        <f ca="1" xml:space="preserve"> RIGHT(CELL("filename", A1), LEN(CELL("filename", A1)) - SEARCH("]", CELL("filename", A1))) &amp; " - " &amp; InpC!F3</f>
        <v>Time - Base case 1</v>
      </c>
    </row>
    <row r="2" spans="1:131" x14ac:dyDescent="0.35">
      <c r="A2" s="35"/>
      <c r="B2" s="35"/>
      <c r="C2" s="36"/>
      <c r="D2" s="37"/>
      <c r="E2" s="24" t="str">
        <f xml:space="preserve"> Time!E$25</f>
        <v>Model period ending</v>
      </c>
      <c r="F2" s="244">
        <f xml:space="preserve"> Check!$F$9</f>
        <v>0</v>
      </c>
      <c r="G2" s="25" t="s">
        <v>23</v>
      </c>
      <c r="H2" s="17"/>
      <c r="I2" s="104"/>
      <c r="J2" s="17">
        <f xml:space="preserve"> Time!J$25</f>
        <v>44104</v>
      </c>
      <c r="K2" s="17">
        <f xml:space="preserve"> Time!K$25</f>
        <v>44196</v>
      </c>
      <c r="L2" s="17">
        <f xml:space="preserve"> Time!L$25</f>
        <v>44286</v>
      </c>
      <c r="M2" s="17">
        <f xml:space="preserve"> Time!M$25</f>
        <v>44377</v>
      </c>
      <c r="N2" s="17">
        <f xml:space="preserve"> Time!N$25</f>
        <v>44469</v>
      </c>
      <c r="O2" s="17">
        <f xml:space="preserve"> Time!O$25</f>
        <v>44561</v>
      </c>
      <c r="P2" s="17">
        <f xml:space="preserve"> Time!P$25</f>
        <v>44651</v>
      </c>
      <c r="Q2" s="17">
        <f xml:space="preserve"> Time!Q$25</f>
        <v>44742</v>
      </c>
      <c r="R2" s="17">
        <f xml:space="preserve"> Time!R$25</f>
        <v>44834</v>
      </c>
      <c r="S2" s="17">
        <f xml:space="preserve"> Time!S$25</f>
        <v>44926</v>
      </c>
      <c r="T2" s="17">
        <f xml:space="preserve"> Time!T$25</f>
        <v>45016</v>
      </c>
      <c r="U2" s="17">
        <f xml:space="preserve"> Time!U$25</f>
        <v>45107</v>
      </c>
      <c r="V2" s="17">
        <f xml:space="preserve"> Time!V$25</f>
        <v>45199</v>
      </c>
      <c r="W2" s="17">
        <f xml:space="preserve"> Time!W$25</f>
        <v>45291</v>
      </c>
      <c r="X2" s="17">
        <f xml:space="preserve"> Time!X$25</f>
        <v>45382</v>
      </c>
      <c r="Y2" s="17">
        <f xml:space="preserve"> Time!Y$25</f>
        <v>45473</v>
      </c>
      <c r="Z2" s="17">
        <f xml:space="preserve"> Time!Z$25</f>
        <v>45565</v>
      </c>
      <c r="AA2" s="17">
        <f xml:space="preserve"> Time!AA$25</f>
        <v>45657</v>
      </c>
      <c r="AB2" s="17">
        <f xml:space="preserve"> Time!AB$25</f>
        <v>45747</v>
      </c>
      <c r="AC2" s="17">
        <f xml:space="preserve"> Time!AC$25</f>
        <v>45838</v>
      </c>
      <c r="AD2" s="17">
        <f xml:space="preserve"> Time!AD$25</f>
        <v>45930</v>
      </c>
      <c r="AE2" s="17">
        <f xml:space="preserve"> Time!AE$25</f>
        <v>46022</v>
      </c>
      <c r="AF2" s="17">
        <f xml:space="preserve"> Time!AF$25</f>
        <v>46112</v>
      </c>
      <c r="AG2" s="17">
        <f xml:space="preserve"> Time!AG$25</f>
        <v>46203</v>
      </c>
      <c r="AH2" s="17">
        <f xml:space="preserve"> Time!AH$25</f>
        <v>46295</v>
      </c>
      <c r="AI2" s="17">
        <f xml:space="preserve"> Time!AI$25</f>
        <v>46387</v>
      </c>
      <c r="AJ2" s="17">
        <f xml:space="preserve"> Time!AJ$25</f>
        <v>46477</v>
      </c>
      <c r="AK2" s="17">
        <f xml:space="preserve"> Time!AK$25</f>
        <v>46568</v>
      </c>
      <c r="AL2" s="17">
        <f xml:space="preserve"> Time!AL$25</f>
        <v>46660</v>
      </c>
      <c r="AM2" s="17">
        <f xml:space="preserve"> Time!AM$25</f>
        <v>46752</v>
      </c>
      <c r="AN2" s="17">
        <f xml:space="preserve"> Time!AN$25</f>
        <v>46843</v>
      </c>
      <c r="AO2" s="17">
        <f xml:space="preserve"> Time!AO$25</f>
        <v>46934</v>
      </c>
      <c r="AP2" s="17">
        <f xml:space="preserve"> Time!AP$25</f>
        <v>47026</v>
      </c>
      <c r="AQ2" s="17">
        <f xml:space="preserve"> Time!AQ$25</f>
        <v>47118</v>
      </c>
      <c r="AR2" s="17">
        <f xml:space="preserve"> Time!AR$25</f>
        <v>47208</v>
      </c>
      <c r="AS2" s="17">
        <f xml:space="preserve"> Time!AS$25</f>
        <v>47299</v>
      </c>
      <c r="AT2" s="17">
        <f xml:space="preserve"> Time!AT$25</f>
        <v>47391</v>
      </c>
      <c r="AU2" s="17">
        <f xml:space="preserve"> Time!AU$25</f>
        <v>47483</v>
      </c>
      <c r="AV2" s="17">
        <f xml:space="preserve"> Time!AV$25</f>
        <v>47573</v>
      </c>
      <c r="AW2" s="17">
        <f xml:space="preserve"> Time!AW$25</f>
        <v>47664</v>
      </c>
      <c r="AX2" s="17">
        <f xml:space="preserve"> Time!AX$25</f>
        <v>47756</v>
      </c>
      <c r="AY2" s="17">
        <f xml:space="preserve"> Time!AY$25</f>
        <v>47848</v>
      </c>
      <c r="AZ2" s="17">
        <f xml:space="preserve"> Time!AZ$25</f>
        <v>47938</v>
      </c>
      <c r="BA2" s="17">
        <f xml:space="preserve"> Time!BA$25</f>
        <v>48029</v>
      </c>
      <c r="BB2" s="17">
        <f xml:space="preserve"> Time!BB$25</f>
        <v>48121</v>
      </c>
      <c r="BC2" s="17">
        <f xml:space="preserve"> Time!BC$25</f>
        <v>48213</v>
      </c>
      <c r="BD2" s="17">
        <f xml:space="preserve"> Time!BD$25</f>
        <v>48304</v>
      </c>
      <c r="BE2" s="17">
        <f xml:space="preserve"> Time!BE$25</f>
        <v>48395</v>
      </c>
      <c r="BF2" s="17">
        <f xml:space="preserve"> Time!BF$25</f>
        <v>48487</v>
      </c>
      <c r="BG2" s="17">
        <f xml:space="preserve"> Time!BG$25</f>
        <v>48579</v>
      </c>
      <c r="BH2" s="17">
        <f xml:space="preserve"> Time!BH$25</f>
        <v>48669</v>
      </c>
      <c r="BI2" s="17">
        <f xml:space="preserve"> Time!BI$25</f>
        <v>48760</v>
      </c>
      <c r="BJ2" s="17">
        <f xml:space="preserve"> Time!BJ$25</f>
        <v>48852</v>
      </c>
      <c r="BK2" s="17">
        <f xml:space="preserve"> Time!BK$25</f>
        <v>48944</v>
      </c>
      <c r="BL2" s="17">
        <f xml:space="preserve"> Time!BL$25</f>
        <v>49034</v>
      </c>
      <c r="BM2" s="17">
        <f xml:space="preserve"> Time!BM$25</f>
        <v>49125</v>
      </c>
      <c r="BN2" s="17">
        <f xml:space="preserve"> Time!BN$25</f>
        <v>49217</v>
      </c>
      <c r="BO2" s="17">
        <f xml:space="preserve"> Time!BO$25</f>
        <v>49309</v>
      </c>
      <c r="BP2" s="17">
        <f xml:space="preserve"> Time!BP$25</f>
        <v>49399</v>
      </c>
      <c r="BQ2" s="17">
        <f xml:space="preserve"> Time!BQ$25</f>
        <v>49490</v>
      </c>
      <c r="BR2" s="17">
        <f xml:space="preserve"> Time!BR$25</f>
        <v>49582</v>
      </c>
      <c r="BS2" s="17">
        <f xml:space="preserve"> Time!BS$25</f>
        <v>49674</v>
      </c>
      <c r="BT2" s="17">
        <f xml:space="preserve"> Time!BT$25</f>
        <v>49765</v>
      </c>
      <c r="BU2" s="17">
        <f xml:space="preserve"> Time!BU$25</f>
        <v>49856</v>
      </c>
      <c r="BV2" s="17">
        <f xml:space="preserve"> Time!BV$25</f>
        <v>49948</v>
      </c>
      <c r="BW2" s="17">
        <f xml:space="preserve"> Time!BW$25</f>
        <v>50040</v>
      </c>
      <c r="BX2" s="17">
        <f xml:space="preserve"> Time!BX$25</f>
        <v>50130</v>
      </c>
      <c r="BY2" s="17">
        <f xml:space="preserve"> Time!BY$25</f>
        <v>50221</v>
      </c>
      <c r="BZ2" s="17">
        <f xml:space="preserve"> Time!BZ$25</f>
        <v>50313</v>
      </c>
      <c r="CA2" s="17">
        <f xml:space="preserve"> Time!CA$25</f>
        <v>50405</v>
      </c>
      <c r="CB2" s="17">
        <f xml:space="preserve"> Time!CB$25</f>
        <v>50495</v>
      </c>
      <c r="CC2" s="17">
        <f xml:space="preserve"> Time!CC$25</f>
        <v>50586</v>
      </c>
      <c r="CD2" s="17">
        <f xml:space="preserve"> Time!CD$25</f>
        <v>50678</v>
      </c>
      <c r="CE2" s="17">
        <f xml:space="preserve"> Time!CE$25</f>
        <v>50770</v>
      </c>
      <c r="CF2" s="17">
        <f xml:space="preserve"> Time!CF$25</f>
        <v>50860</v>
      </c>
      <c r="CG2" s="17">
        <f xml:space="preserve"> Time!CG$25</f>
        <v>50951</v>
      </c>
      <c r="CH2" s="17">
        <f xml:space="preserve"> Time!CH$25</f>
        <v>51043</v>
      </c>
      <c r="CI2" s="17">
        <f xml:space="preserve"> Time!CI$25</f>
        <v>51135</v>
      </c>
      <c r="CJ2" s="17">
        <f xml:space="preserve"> Time!CJ$25</f>
        <v>51226</v>
      </c>
      <c r="CK2" s="17">
        <f xml:space="preserve"> Time!CK$25</f>
        <v>51317</v>
      </c>
      <c r="CL2" s="17">
        <f xml:space="preserve"> Time!CL$25</f>
        <v>51409</v>
      </c>
      <c r="CM2" s="17">
        <f xml:space="preserve"> Time!CM$25</f>
        <v>51501</v>
      </c>
      <c r="CN2" s="17">
        <f xml:space="preserve"> Time!CN$25</f>
        <v>51591</v>
      </c>
      <c r="CO2" s="17">
        <f xml:space="preserve"> Time!CO$25</f>
        <v>51682</v>
      </c>
      <c r="CP2" s="17">
        <f xml:space="preserve"> Time!CP$25</f>
        <v>51774</v>
      </c>
      <c r="CQ2" s="17">
        <f xml:space="preserve"> Time!CQ$25</f>
        <v>51866</v>
      </c>
      <c r="CR2" s="17">
        <f xml:space="preserve"> Time!CR$25</f>
        <v>51956</v>
      </c>
      <c r="CS2" s="17">
        <f xml:space="preserve"> Time!CS$25</f>
        <v>52047</v>
      </c>
      <c r="CT2" s="17">
        <f xml:space="preserve"> Time!CT$25</f>
        <v>52139</v>
      </c>
      <c r="CU2" s="17">
        <f xml:space="preserve"> Time!CU$25</f>
        <v>52231</v>
      </c>
      <c r="CV2" s="17">
        <f xml:space="preserve"> Time!CV$25</f>
        <v>52321</v>
      </c>
      <c r="CW2" s="17">
        <f xml:space="preserve"> Time!CW$25</f>
        <v>52412</v>
      </c>
      <c r="CX2" s="17">
        <f xml:space="preserve"> Time!CX$25</f>
        <v>52504</v>
      </c>
      <c r="CY2" s="17">
        <f xml:space="preserve"> Time!CY$25</f>
        <v>52596</v>
      </c>
      <c r="CZ2" s="17">
        <f xml:space="preserve"> Time!CZ$25</f>
        <v>52687</v>
      </c>
      <c r="DA2" s="17">
        <f xml:space="preserve"> Time!DA$25</f>
        <v>52778</v>
      </c>
      <c r="DB2" s="17">
        <f xml:space="preserve"> Time!DB$25</f>
        <v>52870</v>
      </c>
      <c r="DC2" s="17">
        <f xml:space="preserve"> Time!DC$25</f>
        <v>52962</v>
      </c>
      <c r="DD2" s="17">
        <f xml:space="preserve"> Time!DD$25</f>
        <v>53052</v>
      </c>
      <c r="DE2" s="17">
        <f xml:space="preserve"> Time!DE$25</f>
        <v>53143</v>
      </c>
      <c r="DF2" s="17">
        <f xml:space="preserve"> Time!DF$25</f>
        <v>53235</v>
      </c>
      <c r="DG2" s="17">
        <f xml:space="preserve"> Time!DG$25</f>
        <v>53327</v>
      </c>
      <c r="DH2" s="17">
        <f xml:space="preserve"> Time!DH$25</f>
        <v>53417</v>
      </c>
      <c r="DI2" s="17">
        <f xml:space="preserve"> Time!DI$25</f>
        <v>53508</v>
      </c>
      <c r="DJ2" s="17">
        <f xml:space="preserve"> Time!DJ$25</f>
        <v>53600</v>
      </c>
      <c r="DK2" s="17">
        <f xml:space="preserve"> Time!DK$25</f>
        <v>53692</v>
      </c>
      <c r="DL2" s="17">
        <f xml:space="preserve"> Time!DL$25</f>
        <v>53782</v>
      </c>
      <c r="DM2" s="17">
        <f xml:space="preserve"> Time!DM$25</f>
        <v>53873</v>
      </c>
      <c r="DN2" s="17">
        <f xml:space="preserve"> Time!DN$25</f>
        <v>53965</v>
      </c>
      <c r="DO2" s="17">
        <f xml:space="preserve"> Time!DO$25</f>
        <v>54057</v>
      </c>
      <c r="DP2" s="17">
        <f xml:space="preserve"> Time!DP$25</f>
        <v>54148</v>
      </c>
      <c r="DQ2" s="17">
        <f xml:space="preserve"> Time!DQ$25</f>
        <v>54239</v>
      </c>
      <c r="DR2" s="17">
        <f xml:space="preserve"> Time!DR$25</f>
        <v>54331</v>
      </c>
      <c r="DS2" s="17">
        <f xml:space="preserve"> Time!DS$25</f>
        <v>54423</v>
      </c>
      <c r="DT2" s="17">
        <f xml:space="preserve"> Time!DT$25</f>
        <v>54513</v>
      </c>
      <c r="DU2" s="17">
        <f xml:space="preserve"> Time!DU$25</f>
        <v>54604</v>
      </c>
      <c r="DV2" s="17">
        <f xml:space="preserve"> Time!DV$25</f>
        <v>54696</v>
      </c>
      <c r="DW2" s="17">
        <f xml:space="preserve"> Time!DW$25</f>
        <v>54788</v>
      </c>
      <c r="DX2" s="17">
        <f xml:space="preserve"> Time!DX$25</f>
        <v>54878</v>
      </c>
      <c r="DY2" s="17">
        <f xml:space="preserve"> Time!DY$25</f>
        <v>54969</v>
      </c>
      <c r="DZ2" s="17">
        <f xml:space="preserve"> Time!DZ$25</f>
        <v>55061</v>
      </c>
      <c r="EA2" s="17">
        <f xml:space="preserve"> Time!EA$25</f>
        <v>55153</v>
      </c>
    </row>
    <row r="3" spans="1:131" x14ac:dyDescent="0.35">
      <c r="E3" s="10" t="str">
        <f xml:space="preserve"> Time!E$67</f>
        <v>Timeline label</v>
      </c>
      <c r="F3" s="244">
        <f xml:space="preserve"> Output!J2</f>
        <v>0</v>
      </c>
      <c r="G3" s="49" t="s">
        <v>25</v>
      </c>
      <c r="H3" s="10"/>
      <c r="I3" s="105"/>
      <c r="J3" s="31" t="str">
        <f xml:space="preserve"> Time!J$67</f>
        <v>Pre-fcst</v>
      </c>
      <c r="K3" s="31" t="str">
        <f xml:space="preserve"> Time!K$67</f>
        <v>Pre-fcst</v>
      </c>
      <c r="L3" s="31" t="str">
        <f xml:space="preserve"> Time!L$67</f>
        <v>Fin Close</v>
      </c>
      <c r="M3" s="31" t="str">
        <f xml:space="preserve"> Time!M$67</f>
        <v>Operations</v>
      </c>
      <c r="N3" s="31" t="str">
        <f xml:space="preserve"> Time!N$67</f>
        <v>Operations</v>
      </c>
      <c r="O3" s="31" t="str">
        <f xml:space="preserve"> Time!O$67</f>
        <v>Operations</v>
      </c>
      <c r="P3" s="31" t="str">
        <f xml:space="preserve"> Time!P$67</f>
        <v>Operations</v>
      </c>
      <c r="Q3" s="31" t="str">
        <f xml:space="preserve"> Time!Q$67</f>
        <v>Operations</v>
      </c>
      <c r="R3" s="31" t="str">
        <f xml:space="preserve"> Time!R$67</f>
        <v>Operations</v>
      </c>
      <c r="S3" s="31" t="str">
        <f xml:space="preserve"> Time!S$67</f>
        <v>Operations</v>
      </c>
      <c r="T3" s="31" t="str">
        <f xml:space="preserve"> Time!T$67</f>
        <v>Operations</v>
      </c>
      <c r="U3" s="31" t="str">
        <f xml:space="preserve"> Time!U$67</f>
        <v>Operations</v>
      </c>
      <c r="V3" s="31" t="str">
        <f xml:space="preserve"> Time!V$67</f>
        <v>Operations</v>
      </c>
      <c r="W3" s="31" t="str">
        <f xml:space="preserve"> Time!W$67</f>
        <v>Operations</v>
      </c>
      <c r="X3" s="31" t="str">
        <f xml:space="preserve"> Time!X$67</f>
        <v>Operations</v>
      </c>
      <c r="Y3" s="31" t="str">
        <f xml:space="preserve"> Time!Y$67</f>
        <v>Operations</v>
      </c>
      <c r="Z3" s="31" t="str">
        <f xml:space="preserve"> Time!Z$67</f>
        <v>Operations</v>
      </c>
      <c r="AA3" s="31" t="str">
        <f xml:space="preserve"> Time!AA$67</f>
        <v>Operations</v>
      </c>
      <c r="AB3" s="31" t="str">
        <f xml:space="preserve"> Time!AB$67</f>
        <v>Operations</v>
      </c>
      <c r="AC3" s="31" t="str">
        <f xml:space="preserve"> Time!AC$67</f>
        <v>Operations</v>
      </c>
      <c r="AD3" s="31" t="str">
        <f xml:space="preserve"> Time!AD$67</f>
        <v>Operations</v>
      </c>
      <c r="AE3" s="31" t="str">
        <f xml:space="preserve"> Time!AE$67</f>
        <v>Operations</v>
      </c>
      <c r="AF3" s="31" t="str">
        <f xml:space="preserve"> Time!AF$67</f>
        <v>Operations</v>
      </c>
      <c r="AG3" s="31" t="str">
        <f xml:space="preserve"> Time!AG$67</f>
        <v>Operations</v>
      </c>
      <c r="AH3" s="31" t="str">
        <f xml:space="preserve"> Time!AH$67</f>
        <v>Operations</v>
      </c>
      <c r="AI3" s="31" t="str">
        <f xml:space="preserve"> Time!AI$67</f>
        <v>Operations</v>
      </c>
      <c r="AJ3" s="31" t="str">
        <f xml:space="preserve"> Time!AJ$67</f>
        <v>Operations</v>
      </c>
      <c r="AK3" s="31" t="str">
        <f xml:space="preserve"> Time!AK$67</f>
        <v>Operations</v>
      </c>
      <c r="AL3" s="31" t="str">
        <f xml:space="preserve"> Time!AL$67</f>
        <v>Operations</v>
      </c>
      <c r="AM3" s="31" t="str">
        <f xml:space="preserve"> Time!AM$67</f>
        <v>Operations</v>
      </c>
      <c r="AN3" s="31" t="str">
        <f xml:space="preserve"> Time!AN$67</f>
        <v>Operations</v>
      </c>
      <c r="AO3" s="31" t="str">
        <f xml:space="preserve"> Time!AO$67</f>
        <v>Operations</v>
      </c>
      <c r="AP3" s="31" t="str">
        <f xml:space="preserve"> Time!AP$67</f>
        <v>Operations</v>
      </c>
      <c r="AQ3" s="31" t="str">
        <f xml:space="preserve"> Time!AQ$67</f>
        <v>Operations</v>
      </c>
      <c r="AR3" s="31" t="str">
        <f xml:space="preserve"> Time!AR$67</f>
        <v>Operations</v>
      </c>
      <c r="AS3" s="31" t="str">
        <f xml:space="preserve"> Time!AS$67</f>
        <v>Operations</v>
      </c>
      <c r="AT3" s="31" t="str">
        <f xml:space="preserve"> Time!AT$67</f>
        <v>Operations</v>
      </c>
      <c r="AU3" s="31" t="str">
        <f xml:space="preserve"> Time!AU$67</f>
        <v>Operations</v>
      </c>
      <c r="AV3" s="31" t="str">
        <f xml:space="preserve"> Time!AV$67</f>
        <v>Operations</v>
      </c>
      <c r="AW3" s="31" t="str">
        <f xml:space="preserve"> Time!AW$67</f>
        <v>Operations</v>
      </c>
      <c r="AX3" s="31" t="str">
        <f xml:space="preserve"> Time!AX$67</f>
        <v>Operations</v>
      </c>
      <c r="AY3" s="31" t="str">
        <f xml:space="preserve"> Time!AY$67</f>
        <v>Operations</v>
      </c>
      <c r="AZ3" s="31" t="str">
        <f xml:space="preserve"> Time!AZ$67</f>
        <v>Operations</v>
      </c>
      <c r="BA3" s="31" t="str">
        <f xml:space="preserve"> Time!BA$67</f>
        <v>Operations</v>
      </c>
      <c r="BB3" s="31" t="str">
        <f xml:space="preserve"> Time!BB$67</f>
        <v>Operations</v>
      </c>
      <c r="BC3" s="31" t="str">
        <f xml:space="preserve"> Time!BC$67</f>
        <v>Operations</v>
      </c>
      <c r="BD3" s="31" t="str">
        <f xml:space="preserve"> Time!BD$67</f>
        <v>Operations</v>
      </c>
      <c r="BE3" s="31" t="str">
        <f xml:space="preserve"> Time!BE$67</f>
        <v>Operations</v>
      </c>
      <c r="BF3" s="31" t="str">
        <f xml:space="preserve"> Time!BF$67</f>
        <v>Operations</v>
      </c>
      <c r="BG3" s="31" t="str">
        <f xml:space="preserve"> Time!BG$67</f>
        <v>Operations</v>
      </c>
      <c r="BH3" s="31" t="str">
        <f xml:space="preserve"> Time!BH$67</f>
        <v>Operations</v>
      </c>
      <c r="BI3" s="31" t="str">
        <f xml:space="preserve"> Time!BI$67</f>
        <v>Operations</v>
      </c>
      <c r="BJ3" s="31" t="str">
        <f xml:space="preserve"> Time!BJ$67</f>
        <v>Operations</v>
      </c>
      <c r="BK3" s="31" t="str">
        <f xml:space="preserve"> Time!BK$67</f>
        <v>Operations</v>
      </c>
      <c r="BL3" s="31" t="str">
        <f xml:space="preserve"> Time!BL$67</f>
        <v>Operations</v>
      </c>
      <c r="BM3" s="31" t="str">
        <f xml:space="preserve"> Time!BM$67</f>
        <v>Operations</v>
      </c>
      <c r="BN3" s="31" t="str">
        <f xml:space="preserve"> Time!BN$67</f>
        <v>Operations</v>
      </c>
      <c r="BO3" s="31" t="str">
        <f xml:space="preserve"> Time!BO$67</f>
        <v>Operations</v>
      </c>
      <c r="BP3" s="31" t="str">
        <f xml:space="preserve"> Time!BP$67</f>
        <v>Operations</v>
      </c>
      <c r="BQ3" s="31" t="str">
        <f xml:space="preserve"> Time!BQ$67</f>
        <v>Operations</v>
      </c>
      <c r="BR3" s="31" t="str">
        <f xml:space="preserve"> Time!BR$67</f>
        <v>Operations</v>
      </c>
      <c r="BS3" s="31" t="str">
        <f xml:space="preserve"> Time!BS$67</f>
        <v>Operations</v>
      </c>
      <c r="BT3" s="31" t="str">
        <f xml:space="preserve"> Time!BT$67</f>
        <v>Operations</v>
      </c>
      <c r="BU3" s="31" t="str">
        <f xml:space="preserve"> Time!BU$67</f>
        <v>Operations</v>
      </c>
      <c r="BV3" s="31" t="str">
        <f xml:space="preserve"> Time!BV$67</f>
        <v>Operations</v>
      </c>
      <c r="BW3" s="31" t="str">
        <f xml:space="preserve"> Time!BW$67</f>
        <v>Operations</v>
      </c>
      <c r="BX3" s="31" t="str">
        <f xml:space="preserve"> Time!BX$67</f>
        <v>Operations</v>
      </c>
      <c r="BY3" s="31" t="str">
        <f xml:space="preserve"> Time!BY$67</f>
        <v>Operations</v>
      </c>
      <c r="BZ3" s="31" t="str">
        <f xml:space="preserve"> Time!BZ$67</f>
        <v>Operations</v>
      </c>
      <c r="CA3" s="31" t="str">
        <f xml:space="preserve"> Time!CA$67</f>
        <v>Operations</v>
      </c>
      <c r="CB3" s="31" t="str">
        <f xml:space="preserve"> Time!CB$67</f>
        <v>Operations</v>
      </c>
      <c r="CC3" s="31" t="str">
        <f xml:space="preserve"> Time!CC$67</f>
        <v>Operations</v>
      </c>
      <c r="CD3" s="31" t="str">
        <f xml:space="preserve"> Time!CD$67</f>
        <v>Operations</v>
      </c>
      <c r="CE3" s="31" t="str">
        <f xml:space="preserve"> Time!CE$67</f>
        <v>Operations</v>
      </c>
      <c r="CF3" s="31" t="str">
        <f xml:space="preserve"> Time!CF$67</f>
        <v>Operations</v>
      </c>
      <c r="CG3" s="31" t="str">
        <f xml:space="preserve"> Time!CG$67</f>
        <v>Operations</v>
      </c>
      <c r="CH3" s="31" t="str">
        <f xml:space="preserve"> Time!CH$67</f>
        <v>Operations</v>
      </c>
      <c r="CI3" s="31" t="str">
        <f xml:space="preserve"> Time!CI$67</f>
        <v>Operations</v>
      </c>
      <c r="CJ3" s="31" t="str">
        <f xml:space="preserve"> Time!CJ$67</f>
        <v>Operations</v>
      </c>
      <c r="CK3" s="31" t="str">
        <f xml:space="preserve"> Time!CK$67</f>
        <v>Operations</v>
      </c>
      <c r="CL3" s="31" t="str">
        <f xml:space="preserve"> Time!CL$67</f>
        <v>Operations</v>
      </c>
      <c r="CM3" s="31" t="str">
        <f xml:space="preserve"> Time!CM$67</f>
        <v>Operations</v>
      </c>
      <c r="CN3" s="31" t="str">
        <f xml:space="preserve"> Time!CN$67</f>
        <v>Operations</v>
      </c>
      <c r="CO3" s="31" t="str">
        <f xml:space="preserve"> Time!CO$67</f>
        <v>Operations</v>
      </c>
      <c r="CP3" s="31" t="str">
        <f xml:space="preserve"> Time!CP$67</f>
        <v>Operations</v>
      </c>
      <c r="CQ3" s="31" t="str">
        <f xml:space="preserve"> Time!CQ$67</f>
        <v>Operations</v>
      </c>
      <c r="CR3" s="31" t="str">
        <f xml:space="preserve"> Time!CR$67</f>
        <v>Operations</v>
      </c>
      <c r="CS3" s="31" t="str">
        <f xml:space="preserve"> Time!CS$67</f>
        <v>Operations</v>
      </c>
      <c r="CT3" s="31" t="str">
        <f xml:space="preserve"> Time!CT$67</f>
        <v>Operations</v>
      </c>
      <c r="CU3" s="31" t="str">
        <f xml:space="preserve"> Time!CU$67</f>
        <v>Operations</v>
      </c>
      <c r="CV3" s="31" t="str">
        <f xml:space="preserve"> Time!CV$67</f>
        <v>Operations</v>
      </c>
      <c r="CW3" s="31" t="str">
        <f xml:space="preserve"> Time!CW$67</f>
        <v>Operations</v>
      </c>
      <c r="CX3" s="31" t="str">
        <f xml:space="preserve"> Time!CX$67</f>
        <v>Operations</v>
      </c>
      <c r="CY3" s="31" t="str">
        <f xml:space="preserve"> Time!CY$67</f>
        <v>Operations</v>
      </c>
      <c r="CZ3" s="31" t="str">
        <f xml:space="preserve"> Time!CZ$67</f>
        <v>Operations</v>
      </c>
      <c r="DA3" s="31" t="str">
        <f xml:space="preserve"> Time!DA$67</f>
        <v>Operations</v>
      </c>
      <c r="DB3" s="31" t="str">
        <f xml:space="preserve"> Time!DB$67</f>
        <v>Operations</v>
      </c>
      <c r="DC3" s="31" t="str">
        <f xml:space="preserve"> Time!DC$67</f>
        <v>Operations</v>
      </c>
      <c r="DD3" s="31" t="str">
        <f xml:space="preserve"> Time!DD$67</f>
        <v>Operations</v>
      </c>
      <c r="DE3" s="31" t="str">
        <f xml:space="preserve"> Time!DE$67</f>
        <v>Operations</v>
      </c>
      <c r="DF3" s="31" t="str">
        <f xml:space="preserve"> Time!DF$67</f>
        <v>Operations</v>
      </c>
      <c r="DG3" s="31" t="str">
        <f xml:space="preserve"> Time!DG$67</f>
        <v>Operations</v>
      </c>
      <c r="DH3" s="31" t="str">
        <f xml:space="preserve"> Time!DH$67</f>
        <v>Operations</v>
      </c>
      <c r="DI3" s="31" t="str">
        <f xml:space="preserve"> Time!DI$67</f>
        <v>Post ops</v>
      </c>
      <c r="DJ3" s="31" t="str">
        <f xml:space="preserve"> Time!DJ$67</f>
        <v>Post ops</v>
      </c>
      <c r="DK3" s="31" t="str">
        <f xml:space="preserve"> Time!DK$67</f>
        <v>Post ops</v>
      </c>
      <c r="DL3" s="31" t="str">
        <f xml:space="preserve"> Time!DL$67</f>
        <v>Post ops</v>
      </c>
      <c r="DM3" s="31" t="str">
        <f xml:space="preserve"> Time!DM$67</f>
        <v>Post ops</v>
      </c>
      <c r="DN3" s="31" t="str">
        <f xml:space="preserve"> Time!DN$67</f>
        <v>Post ops</v>
      </c>
      <c r="DO3" s="31" t="str">
        <f xml:space="preserve"> Time!DO$67</f>
        <v>Post ops</v>
      </c>
      <c r="DP3" s="31" t="str">
        <f xml:space="preserve"> Time!DP$67</f>
        <v>Post ops</v>
      </c>
      <c r="DQ3" s="31" t="str">
        <f xml:space="preserve"> Time!DQ$67</f>
        <v>Post ops</v>
      </c>
      <c r="DR3" s="31" t="str">
        <f xml:space="preserve"> Time!DR$67</f>
        <v>Post ops</v>
      </c>
      <c r="DS3" s="31" t="str">
        <f xml:space="preserve"> Time!DS$67</f>
        <v>Post ops</v>
      </c>
      <c r="DT3" s="31" t="str">
        <f xml:space="preserve"> Time!DT$67</f>
        <v>Post ops</v>
      </c>
      <c r="DU3" s="31" t="str">
        <f xml:space="preserve"> Time!DU$67</f>
        <v>Post ops</v>
      </c>
      <c r="DV3" s="31" t="str">
        <f xml:space="preserve"> Time!DV$67</f>
        <v>Post ops</v>
      </c>
      <c r="DW3" s="31" t="str">
        <f xml:space="preserve"> Time!DW$67</f>
        <v>Post ops</v>
      </c>
      <c r="DX3" s="31" t="str">
        <f xml:space="preserve"> Time!DX$67</f>
        <v>Post ops</v>
      </c>
      <c r="DY3" s="31" t="str">
        <f xml:space="preserve"> Time!DY$67</f>
        <v>Post ops</v>
      </c>
      <c r="DZ3" s="31" t="str">
        <f xml:space="preserve"> Time!DZ$67</f>
        <v>Post ops</v>
      </c>
      <c r="EA3" s="31" t="str">
        <f xml:space="preserve"> Time!EA$67</f>
        <v>Post ops</v>
      </c>
    </row>
    <row r="4" spans="1:131" x14ac:dyDescent="0.35">
      <c r="E4" s="171" t="str">
        <f xml:space="preserve"> Time!E$42</f>
        <v>Contract year</v>
      </c>
      <c r="F4" s="244">
        <f xml:space="preserve"> Check!$F$21</f>
        <v>0</v>
      </c>
      <c r="G4" s="49" t="s">
        <v>24</v>
      </c>
      <c r="H4" s="2"/>
      <c r="I4" s="9"/>
      <c r="J4" s="171">
        <f xml:space="preserve"> Time!J$42</f>
        <v>2020</v>
      </c>
      <c r="K4" s="171">
        <f xml:space="preserve"> Time!K$42</f>
        <v>2020</v>
      </c>
      <c r="L4" s="171">
        <f xml:space="preserve"> Time!L$42</f>
        <v>2020</v>
      </c>
      <c r="M4" s="171">
        <f xml:space="preserve"> Time!M$42</f>
        <v>2021</v>
      </c>
      <c r="N4" s="171">
        <f xml:space="preserve"> Time!N$42</f>
        <v>2021</v>
      </c>
      <c r="O4" s="171">
        <f xml:space="preserve"> Time!O$42</f>
        <v>2021</v>
      </c>
      <c r="P4" s="171">
        <f xml:space="preserve"> Time!P$42</f>
        <v>2021</v>
      </c>
      <c r="Q4" s="171">
        <f xml:space="preserve"> Time!Q$42</f>
        <v>2022</v>
      </c>
      <c r="R4" s="171">
        <f xml:space="preserve"> Time!R$42</f>
        <v>2022</v>
      </c>
      <c r="S4" s="171">
        <f xml:space="preserve"> Time!S$42</f>
        <v>2022</v>
      </c>
      <c r="T4" s="171">
        <f xml:space="preserve"> Time!T$42</f>
        <v>2022</v>
      </c>
      <c r="U4" s="171">
        <f xml:space="preserve"> Time!U$42</f>
        <v>2023</v>
      </c>
      <c r="V4" s="171">
        <f xml:space="preserve"> Time!V$42</f>
        <v>2023</v>
      </c>
      <c r="W4" s="171">
        <f xml:space="preserve"> Time!W$42</f>
        <v>2023</v>
      </c>
      <c r="X4" s="171">
        <f xml:space="preserve"> Time!X$42</f>
        <v>2023</v>
      </c>
      <c r="Y4" s="171">
        <f xml:space="preserve"> Time!Y$42</f>
        <v>2024</v>
      </c>
      <c r="Z4" s="171">
        <f xml:space="preserve"> Time!Z$42</f>
        <v>2024</v>
      </c>
      <c r="AA4" s="171">
        <f xml:space="preserve"> Time!AA$42</f>
        <v>2024</v>
      </c>
      <c r="AB4" s="171">
        <f xml:space="preserve"> Time!AB$42</f>
        <v>2024</v>
      </c>
      <c r="AC4" s="171">
        <f xml:space="preserve"> Time!AC$42</f>
        <v>2025</v>
      </c>
      <c r="AD4" s="171">
        <f xml:space="preserve"> Time!AD$42</f>
        <v>2025</v>
      </c>
      <c r="AE4" s="171">
        <f xml:space="preserve"> Time!AE$42</f>
        <v>2025</v>
      </c>
      <c r="AF4" s="171">
        <f xml:space="preserve"> Time!AF$42</f>
        <v>2025</v>
      </c>
      <c r="AG4" s="171">
        <f xml:space="preserve"> Time!AG$42</f>
        <v>2026</v>
      </c>
      <c r="AH4" s="171">
        <f xml:space="preserve"> Time!AH$42</f>
        <v>2026</v>
      </c>
      <c r="AI4" s="171">
        <f xml:space="preserve"> Time!AI$42</f>
        <v>2026</v>
      </c>
      <c r="AJ4" s="171">
        <f xml:space="preserve"> Time!AJ$42</f>
        <v>2026</v>
      </c>
      <c r="AK4" s="171">
        <f xml:space="preserve"> Time!AK$42</f>
        <v>2027</v>
      </c>
      <c r="AL4" s="171">
        <f xml:space="preserve"> Time!AL$42</f>
        <v>2027</v>
      </c>
      <c r="AM4" s="171">
        <f xml:space="preserve"> Time!AM$42</f>
        <v>2027</v>
      </c>
      <c r="AN4" s="171">
        <f xml:space="preserve"> Time!AN$42</f>
        <v>2027</v>
      </c>
      <c r="AO4" s="171">
        <f xml:space="preserve"> Time!AO$42</f>
        <v>2028</v>
      </c>
      <c r="AP4" s="171">
        <f xml:space="preserve"> Time!AP$42</f>
        <v>2028</v>
      </c>
      <c r="AQ4" s="171">
        <f xml:space="preserve"> Time!AQ$42</f>
        <v>2028</v>
      </c>
      <c r="AR4" s="171">
        <f xml:space="preserve"> Time!AR$42</f>
        <v>2028</v>
      </c>
      <c r="AS4" s="171">
        <f xml:space="preserve"> Time!AS$42</f>
        <v>2029</v>
      </c>
      <c r="AT4" s="171">
        <f xml:space="preserve"> Time!AT$42</f>
        <v>2029</v>
      </c>
      <c r="AU4" s="171">
        <f xml:space="preserve"> Time!AU$42</f>
        <v>2029</v>
      </c>
      <c r="AV4" s="171">
        <f xml:space="preserve"> Time!AV$42</f>
        <v>2029</v>
      </c>
      <c r="AW4" s="171">
        <f xml:space="preserve"> Time!AW$42</f>
        <v>2030</v>
      </c>
      <c r="AX4" s="171">
        <f xml:space="preserve"> Time!AX$42</f>
        <v>2030</v>
      </c>
      <c r="AY4" s="171">
        <f xml:space="preserve"> Time!AY$42</f>
        <v>2030</v>
      </c>
      <c r="AZ4" s="171">
        <f xml:space="preserve"> Time!AZ$42</f>
        <v>2030</v>
      </c>
      <c r="BA4" s="171">
        <f xml:space="preserve"> Time!BA$42</f>
        <v>2031</v>
      </c>
      <c r="BB4" s="171">
        <f xml:space="preserve"> Time!BB$42</f>
        <v>2031</v>
      </c>
      <c r="BC4" s="171">
        <f xml:space="preserve"> Time!BC$42</f>
        <v>2031</v>
      </c>
      <c r="BD4" s="171">
        <f xml:space="preserve"> Time!BD$42</f>
        <v>2031</v>
      </c>
      <c r="BE4" s="171">
        <f xml:space="preserve"> Time!BE$42</f>
        <v>2032</v>
      </c>
      <c r="BF4" s="171">
        <f xml:space="preserve"> Time!BF$42</f>
        <v>2032</v>
      </c>
      <c r="BG4" s="171">
        <f xml:space="preserve"> Time!BG$42</f>
        <v>2032</v>
      </c>
      <c r="BH4" s="171">
        <f xml:space="preserve"> Time!BH$42</f>
        <v>2032</v>
      </c>
      <c r="BI4" s="171">
        <f xml:space="preserve"> Time!BI$42</f>
        <v>2033</v>
      </c>
      <c r="BJ4" s="171">
        <f xml:space="preserve"> Time!BJ$42</f>
        <v>2033</v>
      </c>
      <c r="BK4" s="171">
        <f xml:space="preserve"> Time!BK$42</f>
        <v>2033</v>
      </c>
      <c r="BL4" s="171">
        <f xml:space="preserve"> Time!BL$42</f>
        <v>2033</v>
      </c>
      <c r="BM4" s="171">
        <f xml:space="preserve"> Time!BM$42</f>
        <v>2034</v>
      </c>
      <c r="BN4" s="171">
        <f xml:space="preserve"> Time!BN$42</f>
        <v>2034</v>
      </c>
      <c r="BO4" s="171">
        <f xml:space="preserve"> Time!BO$42</f>
        <v>2034</v>
      </c>
      <c r="BP4" s="171">
        <f xml:space="preserve"> Time!BP$42</f>
        <v>2034</v>
      </c>
      <c r="BQ4" s="171">
        <f xml:space="preserve"> Time!BQ$42</f>
        <v>2035</v>
      </c>
      <c r="BR4" s="171">
        <f xml:space="preserve"> Time!BR$42</f>
        <v>2035</v>
      </c>
      <c r="BS4" s="171">
        <f xml:space="preserve"> Time!BS$42</f>
        <v>2035</v>
      </c>
      <c r="BT4" s="171">
        <f xml:space="preserve"> Time!BT$42</f>
        <v>2035</v>
      </c>
      <c r="BU4" s="171">
        <f xml:space="preserve"> Time!BU$42</f>
        <v>2036</v>
      </c>
      <c r="BV4" s="171">
        <f xml:space="preserve"> Time!BV$42</f>
        <v>2036</v>
      </c>
      <c r="BW4" s="171">
        <f xml:space="preserve"> Time!BW$42</f>
        <v>2036</v>
      </c>
      <c r="BX4" s="171">
        <f xml:space="preserve"> Time!BX$42</f>
        <v>2036</v>
      </c>
      <c r="BY4" s="171">
        <f xml:space="preserve"> Time!BY$42</f>
        <v>2037</v>
      </c>
      <c r="BZ4" s="171">
        <f xml:space="preserve"> Time!BZ$42</f>
        <v>2037</v>
      </c>
      <c r="CA4" s="171">
        <f xml:space="preserve"> Time!CA$42</f>
        <v>2037</v>
      </c>
      <c r="CB4" s="171">
        <f xml:space="preserve"> Time!CB$42</f>
        <v>2037</v>
      </c>
      <c r="CC4" s="171">
        <f xml:space="preserve"> Time!CC$42</f>
        <v>2038</v>
      </c>
      <c r="CD4" s="171">
        <f xml:space="preserve"> Time!CD$42</f>
        <v>2038</v>
      </c>
      <c r="CE4" s="171">
        <f xml:space="preserve"> Time!CE$42</f>
        <v>2038</v>
      </c>
      <c r="CF4" s="171">
        <f xml:space="preserve"> Time!CF$42</f>
        <v>2038</v>
      </c>
      <c r="CG4" s="171">
        <f xml:space="preserve"> Time!CG$42</f>
        <v>2039</v>
      </c>
      <c r="CH4" s="171">
        <f xml:space="preserve"> Time!CH$42</f>
        <v>2039</v>
      </c>
      <c r="CI4" s="171">
        <f xml:space="preserve"> Time!CI$42</f>
        <v>2039</v>
      </c>
      <c r="CJ4" s="171">
        <f xml:space="preserve"> Time!CJ$42</f>
        <v>2039</v>
      </c>
      <c r="CK4" s="171">
        <f xml:space="preserve"> Time!CK$42</f>
        <v>2040</v>
      </c>
      <c r="CL4" s="171">
        <f xml:space="preserve"> Time!CL$42</f>
        <v>2040</v>
      </c>
      <c r="CM4" s="171">
        <f xml:space="preserve"> Time!CM$42</f>
        <v>2040</v>
      </c>
      <c r="CN4" s="171">
        <f xml:space="preserve"> Time!CN$42</f>
        <v>2040</v>
      </c>
      <c r="CO4" s="171">
        <f xml:space="preserve"> Time!CO$42</f>
        <v>2041</v>
      </c>
      <c r="CP4" s="171">
        <f xml:space="preserve"> Time!CP$42</f>
        <v>2041</v>
      </c>
      <c r="CQ4" s="171">
        <f xml:space="preserve"> Time!CQ$42</f>
        <v>2041</v>
      </c>
      <c r="CR4" s="171">
        <f xml:space="preserve"> Time!CR$42</f>
        <v>2041</v>
      </c>
      <c r="CS4" s="171">
        <f xml:space="preserve"> Time!CS$42</f>
        <v>2042</v>
      </c>
      <c r="CT4" s="171">
        <f xml:space="preserve"> Time!CT$42</f>
        <v>2042</v>
      </c>
      <c r="CU4" s="171">
        <f xml:space="preserve"> Time!CU$42</f>
        <v>2042</v>
      </c>
      <c r="CV4" s="171">
        <f xml:space="preserve"> Time!CV$42</f>
        <v>2042</v>
      </c>
      <c r="CW4" s="171">
        <f xml:space="preserve"> Time!CW$42</f>
        <v>2043</v>
      </c>
      <c r="CX4" s="171">
        <f xml:space="preserve"> Time!CX$42</f>
        <v>2043</v>
      </c>
      <c r="CY4" s="171">
        <f xml:space="preserve"> Time!CY$42</f>
        <v>2043</v>
      </c>
      <c r="CZ4" s="171">
        <f xml:space="preserve"> Time!CZ$42</f>
        <v>2043</v>
      </c>
      <c r="DA4" s="171">
        <f xml:space="preserve"> Time!DA$42</f>
        <v>2044</v>
      </c>
      <c r="DB4" s="171">
        <f xml:space="preserve"> Time!DB$42</f>
        <v>2044</v>
      </c>
      <c r="DC4" s="171">
        <f xml:space="preserve"> Time!DC$42</f>
        <v>2044</v>
      </c>
      <c r="DD4" s="171">
        <f xml:space="preserve"> Time!DD$42</f>
        <v>2044</v>
      </c>
      <c r="DE4" s="171">
        <f xml:space="preserve"> Time!DE$42</f>
        <v>2045</v>
      </c>
      <c r="DF4" s="171">
        <f xml:space="preserve"> Time!DF$42</f>
        <v>2045</v>
      </c>
      <c r="DG4" s="171">
        <f xml:space="preserve"> Time!DG$42</f>
        <v>2045</v>
      </c>
      <c r="DH4" s="171">
        <f xml:space="preserve"> Time!DH$42</f>
        <v>2045</v>
      </c>
      <c r="DI4" s="171">
        <f xml:space="preserve"> Time!DI$42</f>
        <v>2046</v>
      </c>
      <c r="DJ4" s="171">
        <f xml:space="preserve"> Time!DJ$42</f>
        <v>2046</v>
      </c>
      <c r="DK4" s="171">
        <f xml:space="preserve"> Time!DK$42</f>
        <v>2046</v>
      </c>
      <c r="DL4" s="171">
        <f xml:space="preserve"> Time!DL$42</f>
        <v>2046</v>
      </c>
      <c r="DM4" s="171">
        <f xml:space="preserve"> Time!DM$42</f>
        <v>2047</v>
      </c>
      <c r="DN4" s="171">
        <f xml:space="preserve"> Time!DN$42</f>
        <v>2047</v>
      </c>
      <c r="DO4" s="171">
        <f xml:space="preserve"> Time!DO$42</f>
        <v>2047</v>
      </c>
      <c r="DP4" s="171">
        <f xml:space="preserve"> Time!DP$42</f>
        <v>2047</v>
      </c>
      <c r="DQ4" s="171">
        <f xml:space="preserve"> Time!DQ$42</f>
        <v>2048</v>
      </c>
      <c r="DR4" s="171">
        <f xml:space="preserve"> Time!DR$42</f>
        <v>2048</v>
      </c>
      <c r="DS4" s="171">
        <f xml:space="preserve"> Time!DS$42</f>
        <v>2048</v>
      </c>
      <c r="DT4" s="171">
        <f xml:space="preserve"> Time!DT$42</f>
        <v>2048</v>
      </c>
      <c r="DU4" s="171">
        <f xml:space="preserve"> Time!DU$42</f>
        <v>2049</v>
      </c>
      <c r="DV4" s="171">
        <f xml:space="preserve"> Time!DV$42</f>
        <v>2049</v>
      </c>
      <c r="DW4" s="171">
        <f xml:space="preserve"> Time!DW$42</f>
        <v>2049</v>
      </c>
      <c r="DX4" s="171">
        <f xml:space="preserve"> Time!DX$42</f>
        <v>2049</v>
      </c>
      <c r="DY4" s="171">
        <f xml:space="preserve"> Time!DY$42</f>
        <v>2050</v>
      </c>
      <c r="DZ4" s="171">
        <f xml:space="preserve"> Time!DZ$42</f>
        <v>2050</v>
      </c>
      <c r="EA4" s="171">
        <f xml:space="preserve"> Time!EA$42</f>
        <v>2050</v>
      </c>
    </row>
    <row r="5" spans="1:131" x14ac:dyDescent="0.35">
      <c r="E5" s="2" t="str">
        <f xml:space="preserve"> Time!E$10</f>
        <v>Model column counter</v>
      </c>
      <c r="F5" s="27" t="s">
        <v>19</v>
      </c>
      <c r="G5" s="28" t="s">
        <v>17</v>
      </c>
      <c r="H5" s="27" t="s">
        <v>18</v>
      </c>
      <c r="I5" s="9"/>
      <c r="J5" s="2">
        <f xml:space="preserve"> Time!J$10</f>
        <v>1</v>
      </c>
      <c r="K5" s="2">
        <f xml:space="preserve"> Time!K$10</f>
        <v>2</v>
      </c>
      <c r="L5" s="2">
        <f xml:space="preserve"> Time!L$10</f>
        <v>3</v>
      </c>
      <c r="M5" s="2">
        <f xml:space="preserve"> Time!M$10</f>
        <v>4</v>
      </c>
      <c r="N5" s="2">
        <f xml:space="preserve"> Time!N$10</f>
        <v>5</v>
      </c>
      <c r="O5" s="2">
        <f xml:space="preserve"> Time!O$10</f>
        <v>6</v>
      </c>
      <c r="P5" s="2">
        <f xml:space="preserve"> Time!P$10</f>
        <v>7</v>
      </c>
      <c r="Q5" s="2">
        <f xml:space="preserve"> Time!Q$10</f>
        <v>8</v>
      </c>
      <c r="R5" s="2">
        <f xml:space="preserve"> Time!R$10</f>
        <v>9</v>
      </c>
      <c r="S5" s="2">
        <f xml:space="preserve"> Time!S$10</f>
        <v>10</v>
      </c>
      <c r="T5" s="2">
        <f xml:space="preserve"> Time!T$10</f>
        <v>11</v>
      </c>
      <c r="U5" s="2">
        <f xml:space="preserve"> Time!U$10</f>
        <v>12</v>
      </c>
      <c r="V5" s="2">
        <f xml:space="preserve"> Time!V$10</f>
        <v>13</v>
      </c>
      <c r="W5" s="2">
        <f xml:space="preserve"> Time!W$10</f>
        <v>14</v>
      </c>
      <c r="X5" s="2">
        <f xml:space="preserve"> Time!X$10</f>
        <v>15</v>
      </c>
      <c r="Y5" s="2">
        <f xml:space="preserve"> Time!Y$10</f>
        <v>16</v>
      </c>
      <c r="Z5" s="2">
        <f xml:space="preserve"> Time!Z$10</f>
        <v>17</v>
      </c>
      <c r="AA5" s="2">
        <f xml:space="preserve"> Time!AA$10</f>
        <v>18</v>
      </c>
      <c r="AB5" s="2">
        <f xml:space="preserve"> Time!AB$10</f>
        <v>19</v>
      </c>
      <c r="AC5" s="2">
        <f xml:space="preserve"> Time!AC$10</f>
        <v>20</v>
      </c>
      <c r="AD5" s="2">
        <f xml:space="preserve"> Time!AD$10</f>
        <v>21</v>
      </c>
      <c r="AE5" s="2">
        <f xml:space="preserve"> Time!AE$10</f>
        <v>22</v>
      </c>
      <c r="AF5" s="2">
        <f xml:space="preserve"> Time!AF$10</f>
        <v>23</v>
      </c>
      <c r="AG5" s="2">
        <f xml:space="preserve"> Time!AG$10</f>
        <v>24</v>
      </c>
      <c r="AH5" s="2">
        <f xml:space="preserve"> Time!AH$10</f>
        <v>25</v>
      </c>
      <c r="AI5" s="2">
        <f xml:space="preserve"> Time!AI$10</f>
        <v>26</v>
      </c>
      <c r="AJ5" s="2">
        <f xml:space="preserve"> Time!AJ$10</f>
        <v>27</v>
      </c>
      <c r="AK5" s="2">
        <f xml:space="preserve"> Time!AK$10</f>
        <v>28</v>
      </c>
      <c r="AL5" s="2">
        <f xml:space="preserve"> Time!AL$10</f>
        <v>29</v>
      </c>
      <c r="AM5" s="2">
        <f xml:space="preserve"> Time!AM$10</f>
        <v>30</v>
      </c>
      <c r="AN5" s="2">
        <f xml:space="preserve"> Time!AN$10</f>
        <v>31</v>
      </c>
      <c r="AO5" s="2">
        <f xml:space="preserve"> Time!AO$10</f>
        <v>32</v>
      </c>
      <c r="AP5" s="2">
        <f xml:space="preserve"> Time!AP$10</f>
        <v>33</v>
      </c>
      <c r="AQ5" s="2">
        <f xml:space="preserve"> Time!AQ$10</f>
        <v>34</v>
      </c>
      <c r="AR5" s="2">
        <f xml:space="preserve"> Time!AR$10</f>
        <v>35</v>
      </c>
      <c r="AS5" s="2">
        <f xml:space="preserve"> Time!AS$10</f>
        <v>36</v>
      </c>
      <c r="AT5" s="2">
        <f xml:space="preserve"> Time!AT$10</f>
        <v>37</v>
      </c>
      <c r="AU5" s="2">
        <f xml:space="preserve"> Time!AU$10</f>
        <v>38</v>
      </c>
      <c r="AV5" s="2">
        <f xml:space="preserve"> Time!AV$10</f>
        <v>39</v>
      </c>
      <c r="AW5" s="2">
        <f xml:space="preserve"> Time!AW$10</f>
        <v>40</v>
      </c>
      <c r="AX5" s="2">
        <f xml:space="preserve"> Time!AX$10</f>
        <v>41</v>
      </c>
      <c r="AY5" s="2">
        <f xml:space="preserve"> Time!AY$10</f>
        <v>42</v>
      </c>
      <c r="AZ5" s="2">
        <f xml:space="preserve"> Time!AZ$10</f>
        <v>43</v>
      </c>
      <c r="BA5" s="2">
        <f xml:space="preserve"> Time!BA$10</f>
        <v>44</v>
      </c>
      <c r="BB5" s="2">
        <f xml:space="preserve"> Time!BB$10</f>
        <v>45</v>
      </c>
      <c r="BC5" s="2">
        <f xml:space="preserve"> Time!BC$10</f>
        <v>46</v>
      </c>
      <c r="BD5" s="2">
        <f xml:space="preserve"> Time!BD$10</f>
        <v>47</v>
      </c>
      <c r="BE5" s="2">
        <f xml:space="preserve"> Time!BE$10</f>
        <v>48</v>
      </c>
      <c r="BF5" s="2">
        <f xml:space="preserve"> Time!BF$10</f>
        <v>49</v>
      </c>
      <c r="BG5" s="2">
        <f xml:space="preserve"> Time!BG$10</f>
        <v>50</v>
      </c>
      <c r="BH5" s="2">
        <f xml:space="preserve"> Time!BH$10</f>
        <v>51</v>
      </c>
      <c r="BI5" s="2">
        <f xml:space="preserve"> Time!BI$10</f>
        <v>52</v>
      </c>
      <c r="BJ5" s="2">
        <f xml:space="preserve"> Time!BJ$10</f>
        <v>53</v>
      </c>
      <c r="BK5" s="2">
        <f xml:space="preserve"> Time!BK$10</f>
        <v>54</v>
      </c>
      <c r="BL5" s="2">
        <f xml:space="preserve"> Time!BL$10</f>
        <v>55</v>
      </c>
      <c r="BM5" s="2">
        <f xml:space="preserve"> Time!BM$10</f>
        <v>56</v>
      </c>
      <c r="BN5" s="2">
        <f xml:space="preserve"> Time!BN$10</f>
        <v>57</v>
      </c>
      <c r="BO5" s="2">
        <f xml:space="preserve"> Time!BO$10</f>
        <v>58</v>
      </c>
      <c r="BP5" s="2">
        <f xml:space="preserve"> Time!BP$10</f>
        <v>59</v>
      </c>
      <c r="BQ5" s="2">
        <f xml:space="preserve"> Time!BQ$10</f>
        <v>60</v>
      </c>
      <c r="BR5" s="2">
        <f xml:space="preserve"> Time!BR$10</f>
        <v>61</v>
      </c>
      <c r="BS5" s="2">
        <f xml:space="preserve"> Time!BS$10</f>
        <v>62</v>
      </c>
      <c r="BT5" s="2">
        <f xml:space="preserve"> Time!BT$10</f>
        <v>63</v>
      </c>
      <c r="BU5" s="2">
        <f xml:space="preserve"> Time!BU$10</f>
        <v>64</v>
      </c>
      <c r="BV5" s="2">
        <f xml:space="preserve"> Time!BV$10</f>
        <v>65</v>
      </c>
      <c r="BW5" s="2">
        <f xml:space="preserve"> Time!BW$10</f>
        <v>66</v>
      </c>
      <c r="BX5" s="2">
        <f xml:space="preserve"> Time!BX$10</f>
        <v>67</v>
      </c>
      <c r="BY5" s="2">
        <f xml:space="preserve"> Time!BY$10</f>
        <v>68</v>
      </c>
      <c r="BZ5" s="2">
        <f xml:space="preserve"> Time!BZ$10</f>
        <v>69</v>
      </c>
      <c r="CA5" s="2">
        <f xml:space="preserve"> Time!CA$10</f>
        <v>70</v>
      </c>
      <c r="CB5" s="2">
        <f xml:space="preserve"> Time!CB$10</f>
        <v>71</v>
      </c>
      <c r="CC5" s="2">
        <f xml:space="preserve"> Time!CC$10</f>
        <v>72</v>
      </c>
      <c r="CD5" s="2">
        <f xml:space="preserve"> Time!CD$10</f>
        <v>73</v>
      </c>
      <c r="CE5" s="2">
        <f xml:space="preserve"> Time!CE$10</f>
        <v>74</v>
      </c>
      <c r="CF5" s="2">
        <f xml:space="preserve"> Time!CF$10</f>
        <v>75</v>
      </c>
      <c r="CG5" s="2">
        <f xml:space="preserve"> Time!CG$10</f>
        <v>76</v>
      </c>
      <c r="CH5" s="2">
        <f xml:space="preserve"> Time!CH$10</f>
        <v>77</v>
      </c>
      <c r="CI5" s="2">
        <f xml:space="preserve"> Time!CI$10</f>
        <v>78</v>
      </c>
      <c r="CJ5" s="2">
        <f xml:space="preserve"> Time!CJ$10</f>
        <v>79</v>
      </c>
      <c r="CK5" s="2">
        <f xml:space="preserve"> Time!CK$10</f>
        <v>80</v>
      </c>
      <c r="CL5" s="2">
        <f xml:space="preserve"> Time!CL$10</f>
        <v>81</v>
      </c>
      <c r="CM5" s="2">
        <f xml:space="preserve"> Time!CM$10</f>
        <v>82</v>
      </c>
      <c r="CN5" s="2">
        <f xml:space="preserve"> Time!CN$10</f>
        <v>83</v>
      </c>
      <c r="CO5" s="2">
        <f xml:space="preserve"> Time!CO$10</f>
        <v>84</v>
      </c>
      <c r="CP5" s="2">
        <f xml:space="preserve"> Time!CP$10</f>
        <v>85</v>
      </c>
      <c r="CQ5" s="2">
        <f xml:space="preserve"> Time!CQ$10</f>
        <v>86</v>
      </c>
      <c r="CR5" s="2">
        <f xml:space="preserve"> Time!CR$10</f>
        <v>87</v>
      </c>
      <c r="CS5" s="2">
        <f xml:space="preserve"> Time!CS$10</f>
        <v>88</v>
      </c>
      <c r="CT5" s="2">
        <f xml:space="preserve"> Time!CT$10</f>
        <v>89</v>
      </c>
      <c r="CU5" s="2">
        <f xml:space="preserve"> Time!CU$10</f>
        <v>90</v>
      </c>
      <c r="CV5" s="2">
        <f xml:space="preserve"> Time!CV$10</f>
        <v>91</v>
      </c>
      <c r="CW5" s="2">
        <f xml:space="preserve"> Time!CW$10</f>
        <v>92</v>
      </c>
      <c r="CX5" s="2">
        <f xml:space="preserve"> Time!CX$10</f>
        <v>93</v>
      </c>
      <c r="CY5" s="2">
        <f xml:space="preserve"> Time!CY$10</f>
        <v>94</v>
      </c>
      <c r="CZ5" s="2">
        <f xml:space="preserve"> Time!CZ$10</f>
        <v>95</v>
      </c>
      <c r="DA5" s="2">
        <f xml:space="preserve"> Time!DA$10</f>
        <v>96</v>
      </c>
      <c r="DB5" s="2">
        <f xml:space="preserve"> Time!DB$10</f>
        <v>97</v>
      </c>
      <c r="DC5" s="2">
        <f xml:space="preserve"> Time!DC$10</f>
        <v>98</v>
      </c>
      <c r="DD5" s="2">
        <f xml:space="preserve"> Time!DD$10</f>
        <v>99</v>
      </c>
      <c r="DE5" s="2">
        <f xml:space="preserve"> Time!DE$10</f>
        <v>100</v>
      </c>
      <c r="DF5" s="2">
        <f xml:space="preserve"> Time!DF$10</f>
        <v>101</v>
      </c>
      <c r="DG5" s="2">
        <f xml:space="preserve"> Time!DG$10</f>
        <v>102</v>
      </c>
      <c r="DH5" s="2">
        <f xml:space="preserve"> Time!DH$10</f>
        <v>103</v>
      </c>
      <c r="DI5" s="2">
        <f xml:space="preserve"> Time!DI$10</f>
        <v>104</v>
      </c>
      <c r="DJ5" s="2">
        <f xml:space="preserve"> Time!DJ$10</f>
        <v>105</v>
      </c>
      <c r="DK5" s="2">
        <f xml:space="preserve"> Time!DK$10</f>
        <v>106</v>
      </c>
      <c r="DL5" s="2">
        <f xml:space="preserve"> Time!DL$10</f>
        <v>107</v>
      </c>
      <c r="DM5" s="2">
        <f xml:space="preserve"> Time!DM$10</f>
        <v>108</v>
      </c>
      <c r="DN5" s="2">
        <f xml:space="preserve"> Time!DN$10</f>
        <v>109</v>
      </c>
      <c r="DO5" s="2">
        <f xml:space="preserve"> Time!DO$10</f>
        <v>110</v>
      </c>
      <c r="DP5" s="2">
        <f xml:space="preserve"> Time!DP$10</f>
        <v>111</v>
      </c>
      <c r="DQ5" s="2">
        <f xml:space="preserve"> Time!DQ$10</f>
        <v>112</v>
      </c>
      <c r="DR5" s="2">
        <f xml:space="preserve"> Time!DR$10</f>
        <v>113</v>
      </c>
      <c r="DS5" s="2">
        <f xml:space="preserve"> Time!DS$10</f>
        <v>114</v>
      </c>
      <c r="DT5" s="2">
        <f xml:space="preserve"> Time!DT$10</f>
        <v>115</v>
      </c>
      <c r="DU5" s="2">
        <f xml:space="preserve"> Time!DU$10</f>
        <v>116</v>
      </c>
      <c r="DV5" s="2">
        <f xml:space="preserve"> Time!DV$10</f>
        <v>117</v>
      </c>
      <c r="DW5" s="2">
        <f xml:space="preserve"> Time!DW$10</f>
        <v>118</v>
      </c>
      <c r="DX5" s="2">
        <f xml:space="preserve"> Time!DX$10</f>
        <v>119</v>
      </c>
      <c r="DY5" s="2">
        <f xml:space="preserve"> Time!DY$10</f>
        <v>120</v>
      </c>
      <c r="DZ5" s="2">
        <f xml:space="preserve"> Time!DZ$10</f>
        <v>121</v>
      </c>
      <c r="EA5" s="2">
        <f xml:space="preserve"> Time!EA$10</f>
        <v>122</v>
      </c>
    </row>
    <row r="7" spans="1:131" collapsed="1" x14ac:dyDescent="0.35">
      <c r="A7" s="209" t="s">
        <v>3</v>
      </c>
      <c r="B7" s="209"/>
      <c r="C7" s="210"/>
      <c r="D7" s="211"/>
      <c r="E7" s="430"/>
      <c r="F7" s="430"/>
      <c r="G7" s="431"/>
      <c r="H7" s="430"/>
      <c r="I7" s="432"/>
      <c r="J7" s="430"/>
      <c r="K7" s="430"/>
      <c r="L7" s="430"/>
      <c r="M7" s="430"/>
      <c r="N7" s="430"/>
      <c r="O7" s="430"/>
      <c r="P7" s="430"/>
      <c r="Q7" s="430"/>
      <c r="R7" s="430"/>
      <c r="S7" s="430"/>
      <c r="T7" s="430"/>
      <c r="U7" s="430"/>
      <c r="V7" s="430"/>
      <c r="W7" s="430"/>
      <c r="X7" s="430"/>
      <c r="Y7" s="430"/>
      <c r="Z7" s="430"/>
      <c r="AA7" s="430"/>
      <c r="AB7" s="430"/>
      <c r="AC7" s="430"/>
      <c r="AD7" s="430"/>
      <c r="AE7" s="430"/>
      <c r="AF7" s="430"/>
      <c r="AG7" s="430"/>
      <c r="AH7" s="430"/>
      <c r="AI7" s="430"/>
      <c r="AJ7" s="430"/>
      <c r="AK7" s="430"/>
      <c r="AL7" s="430"/>
      <c r="AM7" s="430"/>
      <c r="AN7" s="430"/>
      <c r="AO7" s="430"/>
      <c r="AP7" s="430"/>
      <c r="AQ7" s="430"/>
      <c r="AR7" s="430"/>
      <c r="AS7" s="430"/>
      <c r="AT7" s="430"/>
      <c r="AU7" s="430"/>
      <c r="AV7" s="430"/>
      <c r="AW7" s="430"/>
      <c r="AX7" s="430"/>
      <c r="AY7" s="430"/>
      <c r="AZ7" s="430"/>
      <c r="BA7" s="430"/>
      <c r="BB7" s="430"/>
      <c r="BC7" s="430"/>
      <c r="BD7" s="430"/>
      <c r="BE7" s="430"/>
      <c r="BF7" s="430"/>
      <c r="BG7" s="430"/>
      <c r="BH7" s="430"/>
      <c r="BI7" s="430"/>
      <c r="BJ7" s="430"/>
      <c r="BK7" s="430"/>
      <c r="BL7" s="430"/>
      <c r="BM7" s="430"/>
      <c r="BN7" s="430"/>
      <c r="BO7" s="430"/>
      <c r="BP7" s="430"/>
      <c r="BQ7" s="430"/>
      <c r="BR7" s="430"/>
      <c r="BS7" s="430"/>
      <c r="BT7" s="430"/>
      <c r="BU7" s="430"/>
      <c r="BV7" s="430"/>
      <c r="BW7" s="430"/>
      <c r="BX7" s="430"/>
      <c r="BY7" s="430"/>
      <c r="BZ7" s="430"/>
      <c r="CA7" s="430"/>
      <c r="CB7" s="430"/>
      <c r="CC7" s="430"/>
      <c r="CD7" s="430"/>
      <c r="CE7" s="430"/>
      <c r="CF7" s="430"/>
      <c r="CG7" s="430"/>
      <c r="CH7" s="430"/>
      <c r="CI7" s="430"/>
      <c r="CJ7" s="430"/>
      <c r="CK7" s="430"/>
      <c r="CL7" s="430"/>
      <c r="CM7" s="430"/>
      <c r="CN7" s="430"/>
      <c r="CO7" s="430"/>
      <c r="CP7" s="430"/>
      <c r="CQ7" s="430"/>
      <c r="CR7" s="430"/>
      <c r="CS7" s="430"/>
      <c r="CT7" s="430"/>
      <c r="CU7" s="430"/>
      <c r="CV7" s="430"/>
      <c r="CW7" s="430"/>
      <c r="CX7" s="430"/>
      <c r="CY7" s="430"/>
      <c r="CZ7" s="430"/>
      <c r="DA7" s="430"/>
      <c r="DB7" s="430"/>
      <c r="DC7" s="430"/>
      <c r="DD7" s="430"/>
      <c r="DE7" s="430"/>
      <c r="DF7" s="430"/>
      <c r="DG7" s="430"/>
      <c r="DH7" s="430"/>
      <c r="DI7" s="430"/>
      <c r="DJ7" s="430"/>
      <c r="DK7" s="430"/>
      <c r="DL7" s="430"/>
      <c r="DM7" s="430"/>
      <c r="DN7" s="430"/>
      <c r="DO7" s="430"/>
      <c r="DP7" s="430"/>
      <c r="DQ7" s="430"/>
      <c r="DR7" s="430"/>
      <c r="DS7" s="430"/>
      <c r="DT7" s="430"/>
      <c r="DU7" s="430"/>
      <c r="DV7" s="430"/>
      <c r="DW7" s="430"/>
      <c r="DX7" s="430"/>
      <c r="DY7" s="430"/>
      <c r="DZ7" s="430"/>
      <c r="EA7" s="430"/>
    </row>
    <row r="8" spans="1:131" hidden="1" outlineLevel="1" x14ac:dyDescent="0.35">
      <c r="A8" s="209"/>
      <c r="B8" s="209"/>
      <c r="C8" s="210"/>
      <c r="D8" s="211"/>
      <c r="E8" s="430"/>
      <c r="F8" s="430"/>
      <c r="G8" s="431"/>
      <c r="H8" s="430"/>
      <c r="I8" s="432"/>
      <c r="J8" s="430"/>
      <c r="K8" s="430"/>
      <c r="L8" s="430"/>
      <c r="M8" s="430"/>
      <c r="N8" s="430"/>
      <c r="O8" s="430"/>
      <c r="P8" s="430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430"/>
      <c r="AC8" s="430"/>
      <c r="AD8" s="430"/>
      <c r="AE8" s="430"/>
      <c r="AF8" s="430"/>
      <c r="AG8" s="430"/>
      <c r="AH8" s="430"/>
      <c r="AI8" s="430"/>
      <c r="AJ8" s="430"/>
      <c r="AK8" s="430"/>
      <c r="AL8" s="430"/>
      <c r="AM8" s="430"/>
      <c r="AN8" s="430"/>
      <c r="AO8" s="430"/>
      <c r="AP8" s="430"/>
      <c r="AQ8" s="430"/>
      <c r="AR8" s="430"/>
      <c r="AS8" s="430"/>
      <c r="AT8" s="430"/>
      <c r="AU8" s="430"/>
      <c r="AV8" s="430"/>
      <c r="AW8" s="430"/>
      <c r="AX8" s="430"/>
      <c r="AY8" s="430"/>
      <c r="AZ8" s="430"/>
      <c r="BA8" s="430"/>
      <c r="BB8" s="430"/>
      <c r="BC8" s="430"/>
      <c r="BD8" s="430"/>
      <c r="BE8" s="430"/>
      <c r="BF8" s="430"/>
      <c r="BG8" s="430"/>
      <c r="BH8" s="430"/>
      <c r="BI8" s="430"/>
      <c r="BJ8" s="430"/>
      <c r="BK8" s="430"/>
      <c r="BL8" s="430"/>
      <c r="BM8" s="430"/>
      <c r="BN8" s="430"/>
      <c r="BO8" s="430"/>
      <c r="BP8" s="430"/>
      <c r="BQ8" s="430"/>
      <c r="BR8" s="430"/>
      <c r="BS8" s="430"/>
      <c r="BT8" s="430"/>
      <c r="BU8" s="430"/>
      <c r="BV8" s="430"/>
      <c r="BW8" s="430"/>
      <c r="BX8" s="430"/>
      <c r="BY8" s="430"/>
      <c r="BZ8" s="430"/>
      <c r="CA8" s="430"/>
      <c r="CB8" s="430"/>
      <c r="CC8" s="430"/>
      <c r="CD8" s="430"/>
      <c r="CE8" s="430"/>
      <c r="CF8" s="430"/>
      <c r="CG8" s="430"/>
      <c r="CH8" s="430"/>
      <c r="CI8" s="430"/>
      <c r="CJ8" s="430"/>
      <c r="CK8" s="430"/>
      <c r="CL8" s="430"/>
      <c r="CM8" s="430"/>
      <c r="CN8" s="430"/>
      <c r="CO8" s="430"/>
      <c r="CP8" s="430"/>
      <c r="CQ8" s="430"/>
      <c r="CR8" s="430"/>
      <c r="CS8" s="430"/>
      <c r="CT8" s="430"/>
      <c r="CU8" s="430"/>
      <c r="CV8" s="430"/>
      <c r="CW8" s="430"/>
      <c r="CX8" s="430"/>
      <c r="CY8" s="430"/>
      <c r="CZ8" s="430"/>
      <c r="DA8" s="430"/>
      <c r="DB8" s="430"/>
      <c r="DC8" s="430"/>
      <c r="DD8" s="430"/>
      <c r="DE8" s="430"/>
      <c r="DF8" s="430"/>
      <c r="DG8" s="430"/>
      <c r="DH8" s="430"/>
      <c r="DI8" s="430"/>
      <c r="DJ8" s="430"/>
      <c r="DK8" s="430"/>
      <c r="DL8" s="430"/>
      <c r="DM8" s="430"/>
      <c r="DN8" s="430"/>
      <c r="DO8" s="430"/>
      <c r="DP8" s="430"/>
      <c r="DQ8" s="430"/>
      <c r="DR8" s="430"/>
      <c r="DS8" s="430"/>
      <c r="DT8" s="430"/>
      <c r="DU8" s="430"/>
      <c r="DV8" s="430"/>
      <c r="DW8" s="430"/>
      <c r="DX8" s="430"/>
      <c r="DY8" s="430"/>
      <c r="DZ8" s="430"/>
      <c r="EA8" s="430"/>
    </row>
    <row r="9" spans="1:131" hidden="1" outlineLevel="1" x14ac:dyDescent="0.35">
      <c r="A9" s="209"/>
      <c r="B9" s="209" t="s">
        <v>79</v>
      </c>
      <c r="C9" s="210"/>
      <c r="D9" s="211"/>
      <c r="E9" s="430"/>
      <c r="F9" s="430"/>
      <c r="G9" s="431"/>
      <c r="H9" s="430"/>
      <c r="I9" s="432"/>
      <c r="J9" s="430"/>
      <c r="K9" s="430"/>
      <c r="L9" s="430"/>
      <c r="M9" s="430"/>
      <c r="N9" s="430"/>
      <c r="O9" s="430"/>
      <c r="P9" s="430"/>
      <c r="Q9" s="430"/>
      <c r="R9" s="430"/>
      <c r="S9" s="430"/>
      <c r="T9" s="430"/>
      <c r="U9" s="430"/>
      <c r="V9" s="430"/>
      <c r="W9" s="430"/>
      <c r="X9" s="430"/>
      <c r="Y9" s="430"/>
      <c r="Z9" s="430"/>
      <c r="AA9" s="430"/>
      <c r="AB9" s="430"/>
      <c r="AC9" s="430"/>
      <c r="AD9" s="430"/>
      <c r="AE9" s="430"/>
      <c r="AF9" s="430"/>
      <c r="AG9" s="430"/>
      <c r="AH9" s="430"/>
      <c r="AI9" s="430"/>
      <c r="AJ9" s="430"/>
      <c r="AK9" s="430"/>
      <c r="AL9" s="430"/>
      <c r="AM9" s="430"/>
      <c r="AN9" s="430"/>
      <c r="AO9" s="430"/>
      <c r="AP9" s="430"/>
      <c r="AQ9" s="430"/>
      <c r="AR9" s="430"/>
      <c r="AS9" s="430"/>
      <c r="AT9" s="430"/>
      <c r="AU9" s="430"/>
      <c r="AV9" s="430"/>
      <c r="AW9" s="430"/>
      <c r="AX9" s="430"/>
      <c r="AY9" s="430"/>
      <c r="AZ9" s="430"/>
      <c r="BA9" s="430"/>
      <c r="BB9" s="430"/>
      <c r="BC9" s="430"/>
      <c r="BD9" s="430"/>
      <c r="BE9" s="430"/>
      <c r="BF9" s="430"/>
      <c r="BG9" s="430"/>
      <c r="BH9" s="430"/>
      <c r="BI9" s="430"/>
      <c r="BJ9" s="430"/>
      <c r="BK9" s="430"/>
      <c r="BL9" s="430"/>
      <c r="BM9" s="430"/>
      <c r="BN9" s="430"/>
      <c r="BO9" s="430"/>
      <c r="BP9" s="430"/>
      <c r="BQ9" s="430"/>
      <c r="BR9" s="430"/>
      <c r="BS9" s="430"/>
      <c r="BT9" s="430"/>
      <c r="BU9" s="430"/>
      <c r="BV9" s="430"/>
      <c r="BW9" s="430"/>
      <c r="BX9" s="430"/>
      <c r="BY9" s="430"/>
      <c r="BZ9" s="430"/>
      <c r="CA9" s="430"/>
      <c r="CB9" s="430"/>
      <c r="CC9" s="430"/>
      <c r="CD9" s="430"/>
      <c r="CE9" s="430"/>
      <c r="CF9" s="430"/>
      <c r="CG9" s="430"/>
      <c r="CH9" s="430"/>
      <c r="CI9" s="430"/>
      <c r="CJ9" s="430"/>
      <c r="CK9" s="430"/>
      <c r="CL9" s="430"/>
      <c r="CM9" s="430"/>
      <c r="CN9" s="430"/>
      <c r="CO9" s="430"/>
      <c r="CP9" s="430"/>
      <c r="CQ9" s="430"/>
      <c r="CR9" s="430"/>
      <c r="CS9" s="430"/>
      <c r="CT9" s="430"/>
      <c r="CU9" s="430"/>
      <c r="CV9" s="430"/>
      <c r="CW9" s="430"/>
      <c r="CX9" s="430"/>
      <c r="CY9" s="430"/>
      <c r="CZ9" s="430"/>
      <c r="DA9" s="430"/>
      <c r="DB9" s="430"/>
      <c r="DC9" s="430"/>
      <c r="DD9" s="430"/>
      <c r="DE9" s="430"/>
      <c r="DF9" s="430"/>
      <c r="DG9" s="430"/>
      <c r="DH9" s="430"/>
      <c r="DI9" s="430"/>
      <c r="DJ9" s="430"/>
      <c r="DK9" s="430"/>
      <c r="DL9" s="430"/>
      <c r="DM9" s="430"/>
      <c r="DN9" s="430"/>
      <c r="DO9" s="430"/>
      <c r="DP9" s="430"/>
      <c r="DQ9" s="430"/>
      <c r="DR9" s="430"/>
      <c r="DS9" s="430"/>
      <c r="DT9" s="430"/>
      <c r="DU9" s="430"/>
      <c r="DV9" s="430"/>
      <c r="DW9" s="430"/>
      <c r="DX9" s="430"/>
      <c r="DY9" s="430"/>
      <c r="DZ9" s="430"/>
      <c r="EA9" s="430"/>
    </row>
    <row r="10" spans="1:131" hidden="1" outlineLevel="2" x14ac:dyDescent="0.35">
      <c r="A10" s="398"/>
      <c r="B10" s="399"/>
      <c r="C10" s="400"/>
      <c r="D10" s="401"/>
      <c r="E10" s="402" t="s">
        <v>0</v>
      </c>
      <c r="F10" s="402"/>
      <c r="G10" s="402" t="s">
        <v>14</v>
      </c>
      <c r="H10" s="402"/>
      <c r="I10" s="403"/>
      <c r="J10" s="402">
        <f t="shared" ref="J10:BU10" si="0" xml:space="preserve"> I10 + 1</f>
        <v>1</v>
      </c>
      <c r="K10" s="402">
        <f t="shared" si="0"/>
        <v>2</v>
      </c>
      <c r="L10" s="402">
        <f t="shared" si="0"/>
        <v>3</v>
      </c>
      <c r="M10" s="402">
        <f t="shared" si="0"/>
        <v>4</v>
      </c>
      <c r="N10" s="402">
        <f t="shared" si="0"/>
        <v>5</v>
      </c>
      <c r="O10" s="402">
        <f t="shared" si="0"/>
        <v>6</v>
      </c>
      <c r="P10" s="402">
        <f t="shared" si="0"/>
        <v>7</v>
      </c>
      <c r="Q10" s="402">
        <f t="shared" si="0"/>
        <v>8</v>
      </c>
      <c r="R10" s="402">
        <f t="shared" si="0"/>
        <v>9</v>
      </c>
      <c r="S10" s="402">
        <f t="shared" si="0"/>
        <v>10</v>
      </c>
      <c r="T10" s="402">
        <f t="shared" si="0"/>
        <v>11</v>
      </c>
      <c r="U10" s="402">
        <f t="shared" si="0"/>
        <v>12</v>
      </c>
      <c r="V10" s="402">
        <f t="shared" si="0"/>
        <v>13</v>
      </c>
      <c r="W10" s="402">
        <f t="shared" si="0"/>
        <v>14</v>
      </c>
      <c r="X10" s="402">
        <f t="shared" si="0"/>
        <v>15</v>
      </c>
      <c r="Y10" s="402">
        <f t="shared" si="0"/>
        <v>16</v>
      </c>
      <c r="Z10" s="402">
        <f t="shared" si="0"/>
        <v>17</v>
      </c>
      <c r="AA10" s="402">
        <f t="shared" si="0"/>
        <v>18</v>
      </c>
      <c r="AB10" s="402">
        <f t="shared" si="0"/>
        <v>19</v>
      </c>
      <c r="AC10" s="402">
        <f t="shared" si="0"/>
        <v>20</v>
      </c>
      <c r="AD10" s="402">
        <f t="shared" si="0"/>
        <v>21</v>
      </c>
      <c r="AE10" s="402">
        <f t="shared" si="0"/>
        <v>22</v>
      </c>
      <c r="AF10" s="402">
        <f t="shared" si="0"/>
        <v>23</v>
      </c>
      <c r="AG10" s="402">
        <f t="shared" si="0"/>
        <v>24</v>
      </c>
      <c r="AH10" s="402">
        <f t="shared" si="0"/>
        <v>25</v>
      </c>
      <c r="AI10" s="402">
        <f t="shared" si="0"/>
        <v>26</v>
      </c>
      <c r="AJ10" s="402">
        <f t="shared" si="0"/>
        <v>27</v>
      </c>
      <c r="AK10" s="402">
        <f t="shared" si="0"/>
        <v>28</v>
      </c>
      <c r="AL10" s="402">
        <f t="shared" si="0"/>
        <v>29</v>
      </c>
      <c r="AM10" s="402">
        <f t="shared" si="0"/>
        <v>30</v>
      </c>
      <c r="AN10" s="402">
        <f t="shared" si="0"/>
        <v>31</v>
      </c>
      <c r="AO10" s="402">
        <f t="shared" si="0"/>
        <v>32</v>
      </c>
      <c r="AP10" s="402">
        <f t="shared" si="0"/>
        <v>33</v>
      </c>
      <c r="AQ10" s="402">
        <f t="shared" si="0"/>
        <v>34</v>
      </c>
      <c r="AR10" s="402">
        <f t="shared" si="0"/>
        <v>35</v>
      </c>
      <c r="AS10" s="402">
        <f t="shared" si="0"/>
        <v>36</v>
      </c>
      <c r="AT10" s="402">
        <f t="shared" si="0"/>
        <v>37</v>
      </c>
      <c r="AU10" s="402">
        <f t="shared" si="0"/>
        <v>38</v>
      </c>
      <c r="AV10" s="402">
        <f t="shared" si="0"/>
        <v>39</v>
      </c>
      <c r="AW10" s="402">
        <f t="shared" si="0"/>
        <v>40</v>
      </c>
      <c r="AX10" s="402">
        <f t="shared" si="0"/>
        <v>41</v>
      </c>
      <c r="AY10" s="402">
        <f t="shared" si="0"/>
        <v>42</v>
      </c>
      <c r="AZ10" s="402">
        <f t="shared" si="0"/>
        <v>43</v>
      </c>
      <c r="BA10" s="402">
        <f t="shared" si="0"/>
        <v>44</v>
      </c>
      <c r="BB10" s="402">
        <f t="shared" si="0"/>
        <v>45</v>
      </c>
      <c r="BC10" s="402">
        <f t="shared" si="0"/>
        <v>46</v>
      </c>
      <c r="BD10" s="402">
        <f t="shared" si="0"/>
        <v>47</v>
      </c>
      <c r="BE10" s="402">
        <f t="shared" si="0"/>
        <v>48</v>
      </c>
      <c r="BF10" s="402">
        <f t="shared" si="0"/>
        <v>49</v>
      </c>
      <c r="BG10" s="402">
        <f t="shared" si="0"/>
        <v>50</v>
      </c>
      <c r="BH10" s="402">
        <f t="shared" si="0"/>
        <v>51</v>
      </c>
      <c r="BI10" s="402">
        <f t="shared" si="0"/>
        <v>52</v>
      </c>
      <c r="BJ10" s="402">
        <f t="shared" si="0"/>
        <v>53</v>
      </c>
      <c r="BK10" s="402">
        <f t="shared" si="0"/>
        <v>54</v>
      </c>
      <c r="BL10" s="402">
        <f t="shared" si="0"/>
        <v>55</v>
      </c>
      <c r="BM10" s="402">
        <f t="shared" si="0"/>
        <v>56</v>
      </c>
      <c r="BN10" s="402">
        <f t="shared" si="0"/>
        <v>57</v>
      </c>
      <c r="BO10" s="402">
        <f t="shared" si="0"/>
        <v>58</v>
      </c>
      <c r="BP10" s="402">
        <f t="shared" si="0"/>
        <v>59</v>
      </c>
      <c r="BQ10" s="402">
        <f t="shared" si="0"/>
        <v>60</v>
      </c>
      <c r="BR10" s="402">
        <f t="shared" si="0"/>
        <v>61</v>
      </c>
      <c r="BS10" s="402">
        <f t="shared" si="0"/>
        <v>62</v>
      </c>
      <c r="BT10" s="402">
        <f t="shared" si="0"/>
        <v>63</v>
      </c>
      <c r="BU10" s="402">
        <f t="shared" si="0"/>
        <v>64</v>
      </c>
      <c r="BV10" s="402">
        <f t="shared" ref="BV10:EA10" si="1" xml:space="preserve"> BU10 + 1</f>
        <v>65</v>
      </c>
      <c r="BW10" s="402">
        <f t="shared" si="1"/>
        <v>66</v>
      </c>
      <c r="BX10" s="402">
        <f t="shared" si="1"/>
        <v>67</v>
      </c>
      <c r="BY10" s="402">
        <f t="shared" si="1"/>
        <v>68</v>
      </c>
      <c r="BZ10" s="402">
        <f t="shared" si="1"/>
        <v>69</v>
      </c>
      <c r="CA10" s="402">
        <f t="shared" si="1"/>
        <v>70</v>
      </c>
      <c r="CB10" s="402">
        <f t="shared" si="1"/>
        <v>71</v>
      </c>
      <c r="CC10" s="402">
        <f t="shared" si="1"/>
        <v>72</v>
      </c>
      <c r="CD10" s="402">
        <f t="shared" si="1"/>
        <v>73</v>
      </c>
      <c r="CE10" s="402">
        <f t="shared" si="1"/>
        <v>74</v>
      </c>
      <c r="CF10" s="402">
        <f t="shared" si="1"/>
        <v>75</v>
      </c>
      <c r="CG10" s="402">
        <f t="shared" si="1"/>
        <v>76</v>
      </c>
      <c r="CH10" s="402">
        <f t="shared" si="1"/>
        <v>77</v>
      </c>
      <c r="CI10" s="402">
        <f t="shared" si="1"/>
        <v>78</v>
      </c>
      <c r="CJ10" s="402">
        <f t="shared" si="1"/>
        <v>79</v>
      </c>
      <c r="CK10" s="402">
        <f t="shared" si="1"/>
        <v>80</v>
      </c>
      <c r="CL10" s="402">
        <f t="shared" si="1"/>
        <v>81</v>
      </c>
      <c r="CM10" s="402">
        <f t="shared" si="1"/>
        <v>82</v>
      </c>
      <c r="CN10" s="402">
        <f t="shared" si="1"/>
        <v>83</v>
      </c>
      <c r="CO10" s="402">
        <f t="shared" si="1"/>
        <v>84</v>
      </c>
      <c r="CP10" s="402">
        <f t="shared" si="1"/>
        <v>85</v>
      </c>
      <c r="CQ10" s="402">
        <f t="shared" si="1"/>
        <v>86</v>
      </c>
      <c r="CR10" s="402">
        <f t="shared" si="1"/>
        <v>87</v>
      </c>
      <c r="CS10" s="402">
        <f t="shared" si="1"/>
        <v>88</v>
      </c>
      <c r="CT10" s="402">
        <f t="shared" si="1"/>
        <v>89</v>
      </c>
      <c r="CU10" s="402">
        <f t="shared" si="1"/>
        <v>90</v>
      </c>
      <c r="CV10" s="402">
        <f t="shared" si="1"/>
        <v>91</v>
      </c>
      <c r="CW10" s="402">
        <f t="shared" si="1"/>
        <v>92</v>
      </c>
      <c r="CX10" s="402">
        <f t="shared" si="1"/>
        <v>93</v>
      </c>
      <c r="CY10" s="402">
        <f t="shared" si="1"/>
        <v>94</v>
      </c>
      <c r="CZ10" s="402">
        <f t="shared" si="1"/>
        <v>95</v>
      </c>
      <c r="DA10" s="402">
        <f t="shared" si="1"/>
        <v>96</v>
      </c>
      <c r="DB10" s="402">
        <f t="shared" si="1"/>
        <v>97</v>
      </c>
      <c r="DC10" s="402">
        <f t="shared" si="1"/>
        <v>98</v>
      </c>
      <c r="DD10" s="402">
        <f t="shared" si="1"/>
        <v>99</v>
      </c>
      <c r="DE10" s="402">
        <f t="shared" si="1"/>
        <v>100</v>
      </c>
      <c r="DF10" s="402">
        <f t="shared" si="1"/>
        <v>101</v>
      </c>
      <c r="DG10" s="402">
        <f t="shared" si="1"/>
        <v>102</v>
      </c>
      <c r="DH10" s="402">
        <f t="shared" si="1"/>
        <v>103</v>
      </c>
      <c r="DI10" s="402">
        <f t="shared" si="1"/>
        <v>104</v>
      </c>
      <c r="DJ10" s="402">
        <f t="shared" si="1"/>
        <v>105</v>
      </c>
      <c r="DK10" s="402">
        <f t="shared" si="1"/>
        <v>106</v>
      </c>
      <c r="DL10" s="402">
        <f t="shared" si="1"/>
        <v>107</v>
      </c>
      <c r="DM10" s="402">
        <f t="shared" si="1"/>
        <v>108</v>
      </c>
      <c r="DN10" s="402">
        <f t="shared" si="1"/>
        <v>109</v>
      </c>
      <c r="DO10" s="402">
        <f t="shared" si="1"/>
        <v>110</v>
      </c>
      <c r="DP10" s="402">
        <f t="shared" si="1"/>
        <v>111</v>
      </c>
      <c r="DQ10" s="402">
        <f t="shared" si="1"/>
        <v>112</v>
      </c>
      <c r="DR10" s="402">
        <f t="shared" si="1"/>
        <v>113</v>
      </c>
      <c r="DS10" s="402">
        <f t="shared" si="1"/>
        <v>114</v>
      </c>
      <c r="DT10" s="402">
        <f t="shared" si="1"/>
        <v>115</v>
      </c>
      <c r="DU10" s="402">
        <f t="shared" si="1"/>
        <v>116</v>
      </c>
      <c r="DV10" s="402">
        <f t="shared" si="1"/>
        <v>117</v>
      </c>
      <c r="DW10" s="402">
        <f t="shared" si="1"/>
        <v>118</v>
      </c>
      <c r="DX10" s="402">
        <f t="shared" si="1"/>
        <v>119</v>
      </c>
      <c r="DY10" s="402">
        <f t="shared" si="1"/>
        <v>120</v>
      </c>
      <c r="DZ10" s="402">
        <f t="shared" si="1"/>
        <v>121</v>
      </c>
      <c r="EA10" s="402">
        <f t="shared" si="1"/>
        <v>122</v>
      </c>
    </row>
    <row r="11" spans="1:131" hidden="1" outlineLevel="2" x14ac:dyDescent="0.35">
      <c r="A11" s="434"/>
      <c r="B11" s="435"/>
      <c r="C11" s="436"/>
      <c r="D11" s="437"/>
      <c r="E11" s="438" t="s">
        <v>22</v>
      </c>
      <c r="F11" s="439">
        <f xml:space="preserve"> MAX(J10:EA10)</f>
        <v>122</v>
      </c>
      <c r="G11" s="438" t="s">
        <v>21</v>
      </c>
      <c r="H11" s="438"/>
      <c r="I11" s="439"/>
      <c r="J11" s="438"/>
      <c r="K11" s="438"/>
      <c r="L11" s="438"/>
      <c r="M11" s="438"/>
      <c r="N11" s="438"/>
      <c r="O11" s="438"/>
      <c r="P11" s="438"/>
      <c r="Q11" s="438"/>
      <c r="R11" s="438"/>
      <c r="S11" s="438"/>
      <c r="T11" s="438"/>
      <c r="U11" s="438"/>
      <c r="V11" s="438"/>
      <c r="W11" s="438"/>
      <c r="X11" s="438"/>
      <c r="Y11" s="438"/>
      <c r="Z11" s="438"/>
      <c r="AA11" s="438"/>
      <c r="AB11" s="438"/>
      <c r="AC11" s="438"/>
      <c r="AD11" s="438"/>
      <c r="AE11" s="438"/>
      <c r="AF11" s="438"/>
      <c r="AG11" s="438"/>
      <c r="AH11" s="438"/>
      <c r="AI11" s="438"/>
      <c r="AJ11" s="438"/>
      <c r="AK11" s="438"/>
      <c r="AL11" s="438"/>
      <c r="AM11" s="438"/>
      <c r="AN11" s="438"/>
      <c r="AO11" s="438"/>
      <c r="AP11" s="438"/>
      <c r="AQ11" s="438"/>
      <c r="AR11" s="438"/>
      <c r="AS11" s="438"/>
      <c r="AT11" s="438"/>
      <c r="AU11" s="438"/>
      <c r="AV11" s="438"/>
      <c r="AW11" s="438"/>
      <c r="AX11" s="438"/>
      <c r="AY11" s="438"/>
      <c r="AZ11" s="438"/>
      <c r="BA11" s="438"/>
      <c r="BB11" s="438"/>
      <c r="BC11" s="438"/>
      <c r="BD11" s="438"/>
      <c r="BE11" s="438"/>
      <c r="BF11" s="438"/>
      <c r="BG11" s="438"/>
      <c r="BH11" s="438"/>
      <c r="BI11" s="438"/>
      <c r="BJ11" s="438"/>
      <c r="BK11" s="438"/>
      <c r="BL11" s="438"/>
      <c r="BM11" s="438"/>
      <c r="BN11" s="438"/>
      <c r="BO11" s="438"/>
      <c r="BP11" s="438"/>
      <c r="BQ11" s="438"/>
      <c r="BR11" s="438"/>
      <c r="BS11" s="438"/>
      <c r="BT11" s="438"/>
      <c r="BU11" s="438"/>
      <c r="BV11" s="438"/>
      <c r="BW11" s="438"/>
      <c r="BX11" s="438"/>
      <c r="BY11" s="438"/>
      <c r="BZ11" s="438"/>
      <c r="CA11" s="438"/>
      <c r="CB11" s="438"/>
      <c r="CC11" s="438"/>
      <c r="CD11" s="438"/>
      <c r="CE11" s="438"/>
      <c r="CF11" s="438"/>
      <c r="CG11" s="438"/>
      <c r="CH11" s="438"/>
      <c r="CI11" s="438"/>
      <c r="CJ11" s="438"/>
      <c r="CK11" s="438"/>
      <c r="CL11" s="438"/>
      <c r="CM11" s="438"/>
      <c r="CN11" s="438"/>
      <c r="CO11" s="438"/>
      <c r="CP11" s="438"/>
      <c r="CQ11" s="438"/>
      <c r="CR11" s="438"/>
      <c r="CS11" s="438"/>
      <c r="CT11" s="438"/>
      <c r="CU11" s="438"/>
      <c r="CV11" s="438"/>
      <c r="CW11" s="438"/>
      <c r="CX11" s="438"/>
      <c r="CY11" s="438"/>
      <c r="CZ11" s="438"/>
      <c r="DA11" s="438"/>
      <c r="DB11" s="438"/>
      <c r="DC11" s="438"/>
      <c r="DD11" s="438"/>
      <c r="DE11" s="438"/>
      <c r="DF11" s="438"/>
      <c r="DG11" s="438"/>
      <c r="DH11" s="438"/>
      <c r="DI11" s="438"/>
      <c r="DJ11" s="438"/>
      <c r="DK11" s="438"/>
      <c r="DL11" s="438"/>
      <c r="DM11" s="438"/>
      <c r="DN11" s="438"/>
      <c r="DO11" s="438"/>
      <c r="DP11" s="438"/>
      <c r="DQ11" s="438"/>
      <c r="DR11" s="438"/>
      <c r="DS11" s="438"/>
      <c r="DT11" s="438"/>
      <c r="DU11" s="438"/>
      <c r="DV11" s="438"/>
      <c r="DW11" s="438"/>
      <c r="DX11" s="438"/>
      <c r="DY11" s="438"/>
      <c r="DZ11" s="438"/>
      <c r="EA11" s="438"/>
    </row>
    <row r="12" spans="1:131" hidden="1" outlineLevel="2" x14ac:dyDescent="0.35">
      <c r="A12" s="440"/>
      <c r="B12" s="440"/>
      <c r="C12" s="441"/>
      <c r="D12" s="442"/>
      <c r="E12" s="443"/>
      <c r="F12" s="443"/>
      <c r="G12" s="443"/>
      <c r="H12" s="443"/>
      <c r="I12" s="443"/>
      <c r="J12" s="443"/>
      <c r="K12" s="443"/>
      <c r="L12" s="443"/>
      <c r="M12" s="443"/>
      <c r="N12" s="443"/>
      <c r="O12" s="443"/>
      <c r="P12" s="443"/>
      <c r="Q12" s="443"/>
      <c r="R12" s="443"/>
      <c r="S12" s="443"/>
      <c r="T12" s="443"/>
      <c r="U12" s="443"/>
      <c r="V12" s="443"/>
      <c r="W12" s="443"/>
      <c r="X12" s="443"/>
      <c r="Y12" s="443"/>
      <c r="Z12" s="443"/>
      <c r="AA12" s="443"/>
      <c r="AB12" s="443"/>
      <c r="AC12" s="443"/>
      <c r="AD12" s="443"/>
      <c r="AE12" s="443"/>
      <c r="AF12" s="443"/>
      <c r="AG12" s="443"/>
      <c r="AH12" s="443"/>
      <c r="AI12" s="443"/>
      <c r="AJ12" s="443"/>
      <c r="AK12" s="443"/>
      <c r="AL12" s="443"/>
      <c r="AM12" s="443"/>
      <c r="AN12" s="443"/>
      <c r="AO12" s="443"/>
      <c r="AP12" s="443"/>
      <c r="AQ12" s="443"/>
      <c r="AR12" s="443"/>
      <c r="AS12" s="443"/>
      <c r="AT12" s="443"/>
      <c r="AU12" s="443"/>
      <c r="AV12" s="443"/>
      <c r="AW12" s="443"/>
      <c r="AX12" s="443"/>
      <c r="AY12" s="443"/>
      <c r="AZ12" s="443"/>
      <c r="BA12" s="443"/>
      <c r="BB12" s="443"/>
      <c r="BC12" s="443"/>
      <c r="BD12" s="443"/>
      <c r="BE12" s="443"/>
      <c r="BF12" s="443"/>
      <c r="BG12" s="443"/>
      <c r="BH12" s="443"/>
      <c r="BI12" s="443"/>
      <c r="BJ12" s="443"/>
      <c r="BK12" s="443"/>
      <c r="BL12" s="443"/>
      <c r="BM12" s="443"/>
      <c r="BN12" s="443"/>
      <c r="BO12" s="443"/>
      <c r="BP12" s="443"/>
      <c r="BQ12" s="443"/>
      <c r="BR12" s="443"/>
      <c r="BS12" s="443"/>
      <c r="BT12" s="443"/>
      <c r="BU12" s="443"/>
      <c r="BV12" s="443"/>
      <c r="BW12" s="443"/>
      <c r="BX12" s="443"/>
      <c r="BY12" s="443"/>
      <c r="BZ12" s="443"/>
      <c r="CA12" s="443"/>
      <c r="CB12" s="443"/>
      <c r="CC12" s="443"/>
      <c r="CD12" s="443"/>
      <c r="CE12" s="443"/>
      <c r="CF12" s="443"/>
      <c r="CG12" s="443"/>
      <c r="CH12" s="443"/>
      <c r="CI12" s="443"/>
      <c r="CJ12" s="443"/>
      <c r="CK12" s="443"/>
      <c r="CL12" s="443"/>
      <c r="CM12" s="443"/>
      <c r="CN12" s="443"/>
      <c r="CO12" s="443"/>
      <c r="CP12" s="443"/>
      <c r="CQ12" s="443"/>
      <c r="CR12" s="443"/>
      <c r="CS12" s="443"/>
      <c r="CT12" s="443"/>
      <c r="CU12" s="443"/>
      <c r="CV12" s="443"/>
      <c r="CW12" s="443"/>
      <c r="CX12" s="443"/>
      <c r="CY12" s="443"/>
      <c r="CZ12" s="443"/>
      <c r="DA12" s="443"/>
      <c r="DB12" s="443"/>
      <c r="DC12" s="443"/>
      <c r="DD12" s="443"/>
      <c r="DE12" s="443"/>
      <c r="DF12" s="443"/>
      <c r="DG12" s="443"/>
      <c r="DH12" s="443"/>
      <c r="DI12" s="443"/>
      <c r="DJ12" s="443"/>
      <c r="DK12" s="443"/>
      <c r="DL12" s="443"/>
      <c r="DM12" s="443"/>
      <c r="DN12" s="443"/>
      <c r="DO12" s="443"/>
      <c r="DP12" s="443"/>
      <c r="DQ12" s="443"/>
      <c r="DR12" s="443"/>
      <c r="DS12" s="443"/>
      <c r="DT12" s="443"/>
      <c r="DU12" s="443"/>
      <c r="DV12" s="443"/>
      <c r="DW12" s="443"/>
      <c r="DX12" s="443"/>
      <c r="DY12" s="443"/>
      <c r="DZ12" s="443"/>
      <c r="EA12" s="443"/>
    </row>
    <row r="13" spans="1:131" hidden="1" outlineLevel="2" x14ac:dyDescent="0.35">
      <c r="A13" s="434"/>
      <c r="B13" s="435"/>
      <c r="C13" s="436"/>
      <c r="D13" s="437"/>
      <c r="E13" s="439" t="str">
        <f t="shared" ref="E13:BP13" si="2" xml:space="preserve"> E$10</f>
        <v>Model column counter</v>
      </c>
      <c r="F13" s="439">
        <f t="shared" si="2"/>
        <v>0</v>
      </c>
      <c r="G13" s="439" t="str">
        <f t="shared" si="2"/>
        <v>counter</v>
      </c>
      <c r="H13" s="439">
        <f t="shared" si="2"/>
        <v>0</v>
      </c>
      <c r="I13" s="439">
        <f t="shared" si="2"/>
        <v>0</v>
      </c>
      <c r="J13" s="439">
        <f t="shared" si="2"/>
        <v>1</v>
      </c>
      <c r="K13" s="439">
        <f t="shared" si="2"/>
        <v>2</v>
      </c>
      <c r="L13" s="439">
        <f t="shared" si="2"/>
        <v>3</v>
      </c>
      <c r="M13" s="439">
        <f t="shared" si="2"/>
        <v>4</v>
      </c>
      <c r="N13" s="439">
        <f t="shared" si="2"/>
        <v>5</v>
      </c>
      <c r="O13" s="439">
        <f t="shared" si="2"/>
        <v>6</v>
      </c>
      <c r="P13" s="439">
        <f t="shared" si="2"/>
        <v>7</v>
      </c>
      <c r="Q13" s="439">
        <f t="shared" si="2"/>
        <v>8</v>
      </c>
      <c r="R13" s="439">
        <f t="shared" si="2"/>
        <v>9</v>
      </c>
      <c r="S13" s="439">
        <f t="shared" si="2"/>
        <v>10</v>
      </c>
      <c r="T13" s="439">
        <f t="shared" si="2"/>
        <v>11</v>
      </c>
      <c r="U13" s="439">
        <f t="shared" si="2"/>
        <v>12</v>
      </c>
      <c r="V13" s="439">
        <f t="shared" si="2"/>
        <v>13</v>
      </c>
      <c r="W13" s="439">
        <f t="shared" si="2"/>
        <v>14</v>
      </c>
      <c r="X13" s="439">
        <f t="shared" si="2"/>
        <v>15</v>
      </c>
      <c r="Y13" s="439">
        <f t="shared" si="2"/>
        <v>16</v>
      </c>
      <c r="Z13" s="439">
        <f t="shared" si="2"/>
        <v>17</v>
      </c>
      <c r="AA13" s="439">
        <f t="shared" si="2"/>
        <v>18</v>
      </c>
      <c r="AB13" s="439">
        <f t="shared" si="2"/>
        <v>19</v>
      </c>
      <c r="AC13" s="439">
        <f t="shared" si="2"/>
        <v>20</v>
      </c>
      <c r="AD13" s="439">
        <f t="shared" si="2"/>
        <v>21</v>
      </c>
      <c r="AE13" s="439">
        <f t="shared" si="2"/>
        <v>22</v>
      </c>
      <c r="AF13" s="439">
        <f t="shared" si="2"/>
        <v>23</v>
      </c>
      <c r="AG13" s="439">
        <f t="shared" si="2"/>
        <v>24</v>
      </c>
      <c r="AH13" s="439">
        <f t="shared" si="2"/>
        <v>25</v>
      </c>
      <c r="AI13" s="439">
        <f t="shared" si="2"/>
        <v>26</v>
      </c>
      <c r="AJ13" s="439">
        <f t="shared" si="2"/>
        <v>27</v>
      </c>
      <c r="AK13" s="439">
        <f t="shared" si="2"/>
        <v>28</v>
      </c>
      <c r="AL13" s="439">
        <f t="shared" si="2"/>
        <v>29</v>
      </c>
      <c r="AM13" s="439">
        <f t="shared" si="2"/>
        <v>30</v>
      </c>
      <c r="AN13" s="439">
        <f t="shared" si="2"/>
        <v>31</v>
      </c>
      <c r="AO13" s="439">
        <f t="shared" si="2"/>
        <v>32</v>
      </c>
      <c r="AP13" s="439">
        <f t="shared" si="2"/>
        <v>33</v>
      </c>
      <c r="AQ13" s="439">
        <f t="shared" si="2"/>
        <v>34</v>
      </c>
      <c r="AR13" s="439">
        <f t="shared" si="2"/>
        <v>35</v>
      </c>
      <c r="AS13" s="439">
        <f t="shared" si="2"/>
        <v>36</v>
      </c>
      <c r="AT13" s="439">
        <f t="shared" si="2"/>
        <v>37</v>
      </c>
      <c r="AU13" s="439">
        <f t="shared" si="2"/>
        <v>38</v>
      </c>
      <c r="AV13" s="439">
        <f t="shared" si="2"/>
        <v>39</v>
      </c>
      <c r="AW13" s="439">
        <f t="shared" si="2"/>
        <v>40</v>
      </c>
      <c r="AX13" s="439">
        <f t="shared" si="2"/>
        <v>41</v>
      </c>
      <c r="AY13" s="439">
        <f t="shared" si="2"/>
        <v>42</v>
      </c>
      <c r="AZ13" s="439">
        <f t="shared" si="2"/>
        <v>43</v>
      </c>
      <c r="BA13" s="439">
        <f t="shared" si="2"/>
        <v>44</v>
      </c>
      <c r="BB13" s="439">
        <f t="shared" si="2"/>
        <v>45</v>
      </c>
      <c r="BC13" s="439">
        <f t="shared" si="2"/>
        <v>46</v>
      </c>
      <c r="BD13" s="439">
        <f t="shared" si="2"/>
        <v>47</v>
      </c>
      <c r="BE13" s="439">
        <f t="shared" si="2"/>
        <v>48</v>
      </c>
      <c r="BF13" s="439">
        <f t="shared" si="2"/>
        <v>49</v>
      </c>
      <c r="BG13" s="439">
        <f t="shared" si="2"/>
        <v>50</v>
      </c>
      <c r="BH13" s="439">
        <f t="shared" si="2"/>
        <v>51</v>
      </c>
      <c r="BI13" s="439">
        <f t="shared" si="2"/>
        <v>52</v>
      </c>
      <c r="BJ13" s="439">
        <f t="shared" si="2"/>
        <v>53</v>
      </c>
      <c r="BK13" s="439">
        <f t="shared" si="2"/>
        <v>54</v>
      </c>
      <c r="BL13" s="439">
        <f t="shared" si="2"/>
        <v>55</v>
      </c>
      <c r="BM13" s="439">
        <f t="shared" si="2"/>
        <v>56</v>
      </c>
      <c r="BN13" s="439">
        <f t="shared" si="2"/>
        <v>57</v>
      </c>
      <c r="BO13" s="439">
        <f t="shared" si="2"/>
        <v>58</v>
      </c>
      <c r="BP13" s="439">
        <f t="shared" si="2"/>
        <v>59</v>
      </c>
      <c r="BQ13" s="439">
        <f t="shared" ref="BQ13:EA13" si="3" xml:space="preserve"> BQ$10</f>
        <v>60</v>
      </c>
      <c r="BR13" s="439">
        <f t="shared" si="3"/>
        <v>61</v>
      </c>
      <c r="BS13" s="439">
        <f t="shared" si="3"/>
        <v>62</v>
      </c>
      <c r="BT13" s="439">
        <f t="shared" si="3"/>
        <v>63</v>
      </c>
      <c r="BU13" s="439">
        <f t="shared" si="3"/>
        <v>64</v>
      </c>
      <c r="BV13" s="439">
        <f t="shared" si="3"/>
        <v>65</v>
      </c>
      <c r="BW13" s="439">
        <f t="shared" si="3"/>
        <v>66</v>
      </c>
      <c r="BX13" s="439">
        <f t="shared" si="3"/>
        <v>67</v>
      </c>
      <c r="BY13" s="439">
        <f t="shared" si="3"/>
        <v>68</v>
      </c>
      <c r="BZ13" s="439">
        <f t="shared" si="3"/>
        <v>69</v>
      </c>
      <c r="CA13" s="439">
        <f t="shared" si="3"/>
        <v>70</v>
      </c>
      <c r="CB13" s="439">
        <f t="shared" si="3"/>
        <v>71</v>
      </c>
      <c r="CC13" s="439">
        <f t="shared" si="3"/>
        <v>72</v>
      </c>
      <c r="CD13" s="439">
        <f t="shared" si="3"/>
        <v>73</v>
      </c>
      <c r="CE13" s="439">
        <f t="shared" si="3"/>
        <v>74</v>
      </c>
      <c r="CF13" s="439">
        <f t="shared" si="3"/>
        <v>75</v>
      </c>
      <c r="CG13" s="439">
        <f t="shared" si="3"/>
        <v>76</v>
      </c>
      <c r="CH13" s="439">
        <f t="shared" si="3"/>
        <v>77</v>
      </c>
      <c r="CI13" s="439">
        <f t="shared" si="3"/>
        <v>78</v>
      </c>
      <c r="CJ13" s="439">
        <f t="shared" si="3"/>
        <v>79</v>
      </c>
      <c r="CK13" s="439">
        <f t="shared" si="3"/>
        <v>80</v>
      </c>
      <c r="CL13" s="439">
        <f t="shared" si="3"/>
        <v>81</v>
      </c>
      <c r="CM13" s="439">
        <f t="shared" si="3"/>
        <v>82</v>
      </c>
      <c r="CN13" s="439">
        <f t="shared" si="3"/>
        <v>83</v>
      </c>
      <c r="CO13" s="439">
        <f t="shared" si="3"/>
        <v>84</v>
      </c>
      <c r="CP13" s="439">
        <f t="shared" si="3"/>
        <v>85</v>
      </c>
      <c r="CQ13" s="439">
        <f t="shared" si="3"/>
        <v>86</v>
      </c>
      <c r="CR13" s="439">
        <f t="shared" si="3"/>
        <v>87</v>
      </c>
      <c r="CS13" s="439">
        <f t="shared" si="3"/>
        <v>88</v>
      </c>
      <c r="CT13" s="439">
        <f t="shared" si="3"/>
        <v>89</v>
      </c>
      <c r="CU13" s="439">
        <f t="shared" si="3"/>
        <v>90</v>
      </c>
      <c r="CV13" s="439">
        <f t="shared" si="3"/>
        <v>91</v>
      </c>
      <c r="CW13" s="439">
        <f t="shared" si="3"/>
        <v>92</v>
      </c>
      <c r="CX13" s="439">
        <f t="shared" si="3"/>
        <v>93</v>
      </c>
      <c r="CY13" s="439">
        <f t="shared" si="3"/>
        <v>94</v>
      </c>
      <c r="CZ13" s="439">
        <f t="shared" si="3"/>
        <v>95</v>
      </c>
      <c r="DA13" s="439">
        <f t="shared" si="3"/>
        <v>96</v>
      </c>
      <c r="DB13" s="439">
        <f t="shared" si="3"/>
        <v>97</v>
      </c>
      <c r="DC13" s="439">
        <f t="shared" si="3"/>
        <v>98</v>
      </c>
      <c r="DD13" s="439">
        <f t="shared" si="3"/>
        <v>99</v>
      </c>
      <c r="DE13" s="439">
        <f t="shared" si="3"/>
        <v>100</v>
      </c>
      <c r="DF13" s="439">
        <f t="shared" si="3"/>
        <v>101</v>
      </c>
      <c r="DG13" s="439">
        <f t="shared" si="3"/>
        <v>102</v>
      </c>
      <c r="DH13" s="439">
        <f t="shared" si="3"/>
        <v>103</v>
      </c>
      <c r="DI13" s="439">
        <f t="shared" si="3"/>
        <v>104</v>
      </c>
      <c r="DJ13" s="439">
        <f t="shared" si="3"/>
        <v>105</v>
      </c>
      <c r="DK13" s="439">
        <f t="shared" si="3"/>
        <v>106</v>
      </c>
      <c r="DL13" s="439">
        <f t="shared" si="3"/>
        <v>107</v>
      </c>
      <c r="DM13" s="439">
        <f t="shared" si="3"/>
        <v>108</v>
      </c>
      <c r="DN13" s="439">
        <f t="shared" si="3"/>
        <v>109</v>
      </c>
      <c r="DO13" s="439">
        <f t="shared" si="3"/>
        <v>110</v>
      </c>
      <c r="DP13" s="439">
        <f t="shared" si="3"/>
        <v>111</v>
      </c>
      <c r="DQ13" s="439">
        <f t="shared" si="3"/>
        <v>112</v>
      </c>
      <c r="DR13" s="439">
        <f t="shared" si="3"/>
        <v>113</v>
      </c>
      <c r="DS13" s="439">
        <f t="shared" si="3"/>
        <v>114</v>
      </c>
      <c r="DT13" s="439">
        <f t="shared" si="3"/>
        <v>115</v>
      </c>
      <c r="DU13" s="439">
        <f t="shared" si="3"/>
        <v>116</v>
      </c>
      <c r="DV13" s="439">
        <f t="shared" si="3"/>
        <v>117</v>
      </c>
      <c r="DW13" s="439">
        <f t="shared" si="3"/>
        <v>118</v>
      </c>
      <c r="DX13" s="439">
        <f t="shared" si="3"/>
        <v>119</v>
      </c>
      <c r="DY13" s="439">
        <f t="shared" si="3"/>
        <v>120</v>
      </c>
      <c r="DZ13" s="439">
        <f t="shared" si="3"/>
        <v>121</v>
      </c>
      <c r="EA13" s="439">
        <f t="shared" si="3"/>
        <v>122</v>
      </c>
    </row>
    <row r="14" spans="1:131" hidden="1" outlineLevel="2" x14ac:dyDescent="0.35">
      <c r="A14" s="209"/>
      <c r="B14" s="209"/>
      <c r="C14" s="210"/>
      <c r="D14" s="211"/>
      <c r="E14" s="206" t="s">
        <v>1</v>
      </c>
      <c r="F14" s="206"/>
      <c r="G14" s="206" t="s">
        <v>5</v>
      </c>
      <c r="H14" s="162">
        <f xml:space="preserve"> SUM(J14:EA14)</f>
        <v>1</v>
      </c>
      <c r="I14" s="208"/>
      <c r="J14" s="206">
        <f t="shared" ref="J14:BU14" si="4" xml:space="preserve"> IF(J13 = 1, 1, 0)</f>
        <v>1</v>
      </c>
      <c r="K14" s="206">
        <f t="shared" si="4"/>
        <v>0</v>
      </c>
      <c r="L14" s="206">
        <f t="shared" si="4"/>
        <v>0</v>
      </c>
      <c r="M14" s="206">
        <f t="shared" si="4"/>
        <v>0</v>
      </c>
      <c r="N14" s="206">
        <f t="shared" si="4"/>
        <v>0</v>
      </c>
      <c r="O14" s="206">
        <f t="shared" si="4"/>
        <v>0</v>
      </c>
      <c r="P14" s="206">
        <f t="shared" si="4"/>
        <v>0</v>
      </c>
      <c r="Q14" s="206">
        <f t="shared" si="4"/>
        <v>0</v>
      </c>
      <c r="R14" s="206">
        <f t="shared" si="4"/>
        <v>0</v>
      </c>
      <c r="S14" s="206">
        <f t="shared" si="4"/>
        <v>0</v>
      </c>
      <c r="T14" s="206">
        <f t="shared" si="4"/>
        <v>0</v>
      </c>
      <c r="U14" s="206">
        <f t="shared" si="4"/>
        <v>0</v>
      </c>
      <c r="V14" s="206">
        <f t="shared" si="4"/>
        <v>0</v>
      </c>
      <c r="W14" s="206">
        <f t="shared" si="4"/>
        <v>0</v>
      </c>
      <c r="X14" s="206">
        <f t="shared" si="4"/>
        <v>0</v>
      </c>
      <c r="Y14" s="206">
        <f t="shared" si="4"/>
        <v>0</v>
      </c>
      <c r="Z14" s="206">
        <f t="shared" si="4"/>
        <v>0</v>
      </c>
      <c r="AA14" s="206">
        <f t="shared" si="4"/>
        <v>0</v>
      </c>
      <c r="AB14" s="206">
        <f t="shared" si="4"/>
        <v>0</v>
      </c>
      <c r="AC14" s="206">
        <f t="shared" si="4"/>
        <v>0</v>
      </c>
      <c r="AD14" s="206">
        <f t="shared" si="4"/>
        <v>0</v>
      </c>
      <c r="AE14" s="206">
        <f t="shared" si="4"/>
        <v>0</v>
      </c>
      <c r="AF14" s="206">
        <f t="shared" si="4"/>
        <v>0</v>
      </c>
      <c r="AG14" s="206">
        <f t="shared" si="4"/>
        <v>0</v>
      </c>
      <c r="AH14" s="206">
        <f t="shared" si="4"/>
        <v>0</v>
      </c>
      <c r="AI14" s="206">
        <f t="shared" si="4"/>
        <v>0</v>
      </c>
      <c r="AJ14" s="206">
        <f t="shared" si="4"/>
        <v>0</v>
      </c>
      <c r="AK14" s="206">
        <f t="shared" si="4"/>
        <v>0</v>
      </c>
      <c r="AL14" s="206">
        <f t="shared" si="4"/>
        <v>0</v>
      </c>
      <c r="AM14" s="206">
        <f t="shared" si="4"/>
        <v>0</v>
      </c>
      <c r="AN14" s="206">
        <f t="shared" si="4"/>
        <v>0</v>
      </c>
      <c r="AO14" s="206">
        <f t="shared" si="4"/>
        <v>0</v>
      </c>
      <c r="AP14" s="206">
        <f t="shared" si="4"/>
        <v>0</v>
      </c>
      <c r="AQ14" s="206">
        <f t="shared" si="4"/>
        <v>0</v>
      </c>
      <c r="AR14" s="206">
        <f t="shared" si="4"/>
        <v>0</v>
      </c>
      <c r="AS14" s="206">
        <f t="shared" si="4"/>
        <v>0</v>
      </c>
      <c r="AT14" s="206">
        <f t="shared" si="4"/>
        <v>0</v>
      </c>
      <c r="AU14" s="206">
        <f t="shared" si="4"/>
        <v>0</v>
      </c>
      <c r="AV14" s="206">
        <f t="shared" si="4"/>
        <v>0</v>
      </c>
      <c r="AW14" s="206">
        <f t="shared" si="4"/>
        <v>0</v>
      </c>
      <c r="AX14" s="206">
        <f t="shared" si="4"/>
        <v>0</v>
      </c>
      <c r="AY14" s="206">
        <f t="shared" si="4"/>
        <v>0</v>
      </c>
      <c r="AZ14" s="206">
        <f t="shared" si="4"/>
        <v>0</v>
      </c>
      <c r="BA14" s="206">
        <f t="shared" si="4"/>
        <v>0</v>
      </c>
      <c r="BB14" s="206">
        <f t="shared" si="4"/>
        <v>0</v>
      </c>
      <c r="BC14" s="206">
        <f t="shared" si="4"/>
        <v>0</v>
      </c>
      <c r="BD14" s="206">
        <f t="shared" si="4"/>
        <v>0</v>
      </c>
      <c r="BE14" s="206">
        <f t="shared" si="4"/>
        <v>0</v>
      </c>
      <c r="BF14" s="206">
        <f t="shared" si="4"/>
        <v>0</v>
      </c>
      <c r="BG14" s="206">
        <f t="shared" si="4"/>
        <v>0</v>
      </c>
      <c r="BH14" s="206">
        <f t="shared" si="4"/>
        <v>0</v>
      </c>
      <c r="BI14" s="206">
        <f t="shared" si="4"/>
        <v>0</v>
      </c>
      <c r="BJ14" s="206">
        <f t="shared" si="4"/>
        <v>0</v>
      </c>
      <c r="BK14" s="206">
        <f t="shared" si="4"/>
        <v>0</v>
      </c>
      <c r="BL14" s="206">
        <f t="shared" si="4"/>
        <v>0</v>
      </c>
      <c r="BM14" s="206">
        <f t="shared" si="4"/>
        <v>0</v>
      </c>
      <c r="BN14" s="206">
        <f t="shared" si="4"/>
        <v>0</v>
      </c>
      <c r="BO14" s="206">
        <f t="shared" si="4"/>
        <v>0</v>
      </c>
      <c r="BP14" s="206">
        <f t="shared" si="4"/>
        <v>0</v>
      </c>
      <c r="BQ14" s="206">
        <f t="shared" si="4"/>
        <v>0</v>
      </c>
      <c r="BR14" s="206">
        <f t="shared" si="4"/>
        <v>0</v>
      </c>
      <c r="BS14" s="206">
        <f t="shared" si="4"/>
        <v>0</v>
      </c>
      <c r="BT14" s="206">
        <f t="shared" si="4"/>
        <v>0</v>
      </c>
      <c r="BU14" s="206">
        <f t="shared" si="4"/>
        <v>0</v>
      </c>
      <c r="BV14" s="206">
        <f t="shared" ref="BV14:EA14" si="5" xml:space="preserve"> IF(BV13 = 1, 1, 0)</f>
        <v>0</v>
      </c>
      <c r="BW14" s="206">
        <f t="shared" si="5"/>
        <v>0</v>
      </c>
      <c r="BX14" s="206">
        <f t="shared" si="5"/>
        <v>0</v>
      </c>
      <c r="BY14" s="206">
        <f t="shared" si="5"/>
        <v>0</v>
      </c>
      <c r="BZ14" s="206">
        <f t="shared" si="5"/>
        <v>0</v>
      </c>
      <c r="CA14" s="206">
        <f t="shared" si="5"/>
        <v>0</v>
      </c>
      <c r="CB14" s="206">
        <f t="shared" si="5"/>
        <v>0</v>
      </c>
      <c r="CC14" s="206">
        <f t="shared" si="5"/>
        <v>0</v>
      </c>
      <c r="CD14" s="206">
        <f t="shared" si="5"/>
        <v>0</v>
      </c>
      <c r="CE14" s="206">
        <f t="shared" si="5"/>
        <v>0</v>
      </c>
      <c r="CF14" s="206">
        <f t="shared" si="5"/>
        <v>0</v>
      </c>
      <c r="CG14" s="206">
        <f t="shared" si="5"/>
        <v>0</v>
      </c>
      <c r="CH14" s="206">
        <f t="shared" si="5"/>
        <v>0</v>
      </c>
      <c r="CI14" s="206">
        <f t="shared" si="5"/>
        <v>0</v>
      </c>
      <c r="CJ14" s="206">
        <f t="shared" si="5"/>
        <v>0</v>
      </c>
      <c r="CK14" s="206">
        <f t="shared" si="5"/>
        <v>0</v>
      </c>
      <c r="CL14" s="206">
        <f t="shared" si="5"/>
        <v>0</v>
      </c>
      <c r="CM14" s="206">
        <f t="shared" si="5"/>
        <v>0</v>
      </c>
      <c r="CN14" s="206">
        <f t="shared" si="5"/>
        <v>0</v>
      </c>
      <c r="CO14" s="206">
        <f t="shared" si="5"/>
        <v>0</v>
      </c>
      <c r="CP14" s="206">
        <f t="shared" si="5"/>
        <v>0</v>
      </c>
      <c r="CQ14" s="206">
        <f t="shared" si="5"/>
        <v>0</v>
      </c>
      <c r="CR14" s="206">
        <f t="shared" si="5"/>
        <v>0</v>
      </c>
      <c r="CS14" s="206">
        <f t="shared" si="5"/>
        <v>0</v>
      </c>
      <c r="CT14" s="206">
        <f t="shared" si="5"/>
        <v>0</v>
      </c>
      <c r="CU14" s="206">
        <f t="shared" si="5"/>
        <v>0</v>
      </c>
      <c r="CV14" s="206">
        <f t="shared" si="5"/>
        <v>0</v>
      </c>
      <c r="CW14" s="206">
        <f t="shared" si="5"/>
        <v>0</v>
      </c>
      <c r="CX14" s="206">
        <f t="shared" si="5"/>
        <v>0</v>
      </c>
      <c r="CY14" s="206">
        <f t="shared" si="5"/>
        <v>0</v>
      </c>
      <c r="CZ14" s="206">
        <f t="shared" si="5"/>
        <v>0</v>
      </c>
      <c r="DA14" s="206">
        <f t="shared" si="5"/>
        <v>0</v>
      </c>
      <c r="DB14" s="206">
        <f t="shared" si="5"/>
        <v>0</v>
      </c>
      <c r="DC14" s="206">
        <f t="shared" si="5"/>
        <v>0</v>
      </c>
      <c r="DD14" s="206">
        <f t="shared" si="5"/>
        <v>0</v>
      </c>
      <c r="DE14" s="206">
        <f t="shared" si="5"/>
        <v>0</v>
      </c>
      <c r="DF14" s="206">
        <f t="shared" si="5"/>
        <v>0</v>
      </c>
      <c r="DG14" s="206">
        <f t="shared" si="5"/>
        <v>0</v>
      </c>
      <c r="DH14" s="206">
        <f t="shared" si="5"/>
        <v>0</v>
      </c>
      <c r="DI14" s="206">
        <f t="shared" si="5"/>
        <v>0</v>
      </c>
      <c r="DJ14" s="206">
        <f t="shared" si="5"/>
        <v>0</v>
      </c>
      <c r="DK14" s="206">
        <f t="shared" si="5"/>
        <v>0</v>
      </c>
      <c r="DL14" s="206">
        <f t="shared" si="5"/>
        <v>0</v>
      </c>
      <c r="DM14" s="206">
        <f t="shared" si="5"/>
        <v>0</v>
      </c>
      <c r="DN14" s="206">
        <f t="shared" si="5"/>
        <v>0</v>
      </c>
      <c r="DO14" s="206">
        <f t="shared" si="5"/>
        <v>0</v>
      </c>
      <c r="DP14" s="206">
        <f t="shared" si="5"/>
        <v>0</v>
      </c>
      <c r="DQ14" s="206">
        <f t="shared" si="5"/>
        <v>0</v>
      </c>
      <c r="DR14" s="206">
        <f t="shared" si="5"/>
        <v>0</v>
      </c>
      <c r="DS14" s="206">
        <f t="shared" si="5"/>
        <v>0</v>
      </c>
      <c r="DT14" s="206">
        <f t="shared" si="5"/>
        <v>0</v>
      </c>
      <c r="DU14" s="206">
        <f t="shared" si="5"/>
        <v>0</v>
      </c>
      <c r="DV14" s="206">
        <f t="shared" si="5"/>
        <v>0</v>
      </c>
      <c r="DW14" s="206">
        <f t="shared" si="5"/>
        <v>0</v>
      </c>
      <c r="DX14" s="206">
        <f t="shared" si="5"/>
        <v>0</v>
      </c>
      <c r="DY14" s="206">
        <f t="shared" si="5"/>
        <v>0</v>
      </c>
      <c r="DZ14" s="206">
        <f t="shared" si="5"/>
        <v>0</v>
      </c>
      <c r="EA14" s="206">
        <f t="shared" si="5"/>
        <v>0</v>
      </c>
    </row>
    <row r="15" spans="1:131" hidden="1" outlineLevel="1" x14ac:dyDescent="0.35">
      <c r="A15" s="209"/>
      <c r="B15" s="209"/>
      <c r="C15" s="210"/>
      <c r="D15" s="211"/>
      <c r="E15" s="206"/>
      <c r="F15" s="206"/>
      <c r="G15" s="206"/>
      <c r="H15" s="206"/>
      <c r="I15" s="208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206"/>
      <c r="BN15" s="206"/>
      <c r="BO15" s="206"/>
      <c r="BP15" s="206"/>
      <c r="BQ15" s="206"/>
      <c r="BR15" s="206"/>
      <c r="BS15" s="206"/>
      <c r="BT15" s="206"/>
      <c r="BU15" s="206"/>
      <c r="BV15" s="206"/>
      <c r="BW15" s="206"/>
      <c r="BX15" s="206"/>
      <c r="BY15" s="206"/>
      <c r="BZ15" s="206"/>
      <c r="CA15" s="206"/>
      <c r="CB15" s="206"/>
      <c r="CC15" s="206"/>
      <c r="CD15" s="206"/>
      <c r="CE15" s="206"/>
      <c r="CF15" s="206"/>
      <c r="CG15" s="206"/>
      <c r="CH15" s="206"/>
      <c r="CI15" s="206"/>
      <c r="CJ15" s="206"/>
      <c r="CK15" s="206"/>
      <c r="CL15" s="206"/>
      <c r="CM15" s="206"/>
      <c r="CN15" s="206"/>
      <c r="CO15" s="206"/>
      <c r="CP15" s="206"/>
      <c r="CQ15" s="206"/>
      <c r="CR15" s="206"/>
      <c r="CS15" s="206"/>
      <c r="CT15" s="206"/>
      <c r="CU15" s="206"/>
      <c r="CV15" s="206"/>
      <c r="CW15" s="206"/>
      <c r="CX15" s="206"/>
      <c r="CY15" s="206"/>
      <c r="CZ15" s="206"/>
      <c r="DA15" s="206"/>
      <c r="DB15" s="206"/>
      <c r="DC15" s="206"/>
      <c r="DD15" s="206"/>
      <c r="DE15" s="206"/>
      <c r="DF15" s="206"/>
      <c r="DG15" s="206"/>
      <c r="DH15" s="206"/>
      <c r="DI15" s="206"/>
      <c r="DJ15" s="206"/>
      <c r="DK15" s="206"/>
      <c r="DL15" s="206"/>
      <c r="DM15" s="206"/>
      <c r="DN15" s="206"/>
      <c r="DO15" s="206"/>
      <c r="DP15" s="206"/>
      <c r="DQ15" s="206"/>
      <c r="DR15" s="206"/>
      <c r="DS15" s="206"/>
      <c r="DT15" s="206"/>
      <c r="DU15" s="206"/>
      <c r="DV15" s="206"/>
      <c r="DW15" s="206"/>
      <c r="DX15" s="206"/>
      <c r="DY15" s="206"/>
      <c r="DZ15" s="206"/>
      <c r="EA15" s="206"/>
    </row>
    <row r="16" spans="1:131" hidden="1" outlineLevel="1" x14ac:dyDescent="0.35">
      <c r="A16" s="209"/>
      <c r="B16" s="209" t="s">
        <v>16</v>
      </c>
      <c r="C16" s="210"/>
      <c r="D16" s="211"/>
      <c r="E16" s="206"/>
      <c r="F16" s="206"/>
      <c r="G16" s="206"/>
      <c r="H16" s="206"/>
      <c r="I16" s="208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206"/>
      <c r="AW16" s="206"/>
      <c r="AX16" s="206"/>
      <c r="AY16" s="206"/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/>
      <c r="BK16" s="206"/>
      <c r="BL16" s="206"/>
      <c r="BM16" s="206"/>
      <c r="BN16" s="206"/>
      <c r="BO16" s="206"/>
      <c r="BP16" s="206"/>
      <c r="BQ16" s="206"/>
      <c r="BR16" s="206"/>
      <c r="BS16" s="206"/>
      <c r="BT16" s="206"/>
      <c r="BU16" s="206"/>
      <c r="BV16" s="206"/>
      <c r="BW16" s="206"/>
      <c r="BX16" s="206"/>
      <c r="BY16" s="206"/>
      <c r="BZ16" s="206"/>
      <c r="CA16" s="206"/>
      <c r="CB16" s="206"/>
      <c r="CC16" s="206"/>
      <c r="CD16" s="206"/>
      <c r="CE16" s="206"/>
      <c r="CF16" s="206"/>
      <c r="CG16" s="206"/>
      <c r="CH16" s="206"/>
      <c r="CI16" s="206"/>
      <c r="CJ16" s="206"/>
      <c r="CK16" s="206"/>
      <c r="CL16" s="206"/>
      <c r="CM16" s="206"/>
      <c r="CN16" s="206"/>
      <c r="CO16" s="206"/>
      <c r="CP16" s="206"/>
      <c r="CQ16" s="206"/>
      <c r="CR16" s="206"/>
      <c r="CS16" s="206"/>
      <c r="CT16" s="206"/>
      <c r="CU16" s="206"/>
      <c r="CV16" s="206"/>
      <c r="CW16" s="206"/>
      <c r="CX16" s="206"/>
      <c r="CY16" s="206"/>
      <c r="CZ16" s="206"/>
      <c r="DA16" s="206"/>
      <c r="DB16" s="206"/>
      <c r="DC16" s="206"/>
      <c r="DD16" s="206"/>
      <c r="DE16" s="206"/>
      <c r="DF16" s="206"/>
      <c r="DG16" s="206"/>
      <c r="DH16" s="206"/>
      <c r="DI16" s="206"/>
      <c r="DJ16" s="206"/>
      <c r="DK16" s="206"/>
      <c r="DL16" s="206"/>
      <c r="DM16" s="206"/>
      <c r="DN16" s="206"/>
      <c r="DO16" s="206"/>
      <c r="DP16" s="206"/>
      <c r="DQ16" s="206"/>
      <c r="DR16" s="206"/>
      <c r="DS16" s="206"/>
      <c r="DT16" s="206"/>
      <c r="DU16" s="206"/>
      <c r="DV16" s="206"/>
      <c r="DW16" s="206"/>
      <c r="DX16" s="206"/>
      <c r="DY16" s="206"/>
      <c r="DZ16" s="206"/>
      <c r="EA16" s="206"/>
    </row>
    <row r="17" spans="1:131" hidden="1" outlineLevel="2" x14ac:dyDescent="0.35">
      <c r="A17" s="404"/>
      <c r="B17" s="404"/>
      <c r="C17" s="405"/>
      <c r="D17" s="406"/>
      <c r="E17" s="282" t="str">
        <f xml:space="preserve"> InpC!E$13</f>
        <v>First date of time rulers</v>
      </c>
      <c r="F17" s="282">
        <f xml:space="preserve"> InpC!F$13</f>
        <v>44013</v>
      </c>
      <c r="G17" s="282" t="str">
        <f xml:space="preserve"> InpC!G$13</f>
        <v>date</v>
      </c>
      <c r="H17" s="407"/>
      <c r="I17" s="408"/>
      <c r="J17" s="407"/>
      <c r="K17" s="407"/>
      <c r="L17" s="407"/>
      <c r="M17" s="407"/>
      <c r="N17" s="407"/>
      <c r="O17" s="407"/>
      <c r="P17" s="407"/>
      <c r="Q17" s="407"/>
      <c r="R17" s="407"/>
      <c r="S17" s="407"/>
      <c r="T17" s="407"/>
      <c r="U17" s="407"/>
      <c r="V17" s="407"/>
      <c r="W17" s="407"/>
      <c r="X17" s="407"/>
      <c r="Y17" s="407"/>
      <c r="Z17" s="407"/>
      <c r="AA17" s="407"/>
      <c r="AB17" s="407"/>
      <c r="AC17" s="407"/>
      <c r="AD17" s="407"/>
      <c r="AE17" s="407"/>
      <c r="AF17" s="407"/>
      <c r="AG17" s="407"/>
      <c r="AH17" s="407"/>
      <c r="AI17" s="407"/>
      <c r="AJ17" s="407"/>
      <c r="AK17" s="407"/>
      <c r="AL17" s="407"/>
      <c r="AM17" s="407"/>
      <c r="AN17" s="407"/>
      <c r="AO17" s="407"/>
      <c r="AP17" s="407"/>
      <c r="AQ17" s="407"/>
      <c r="AR17" s="407"/>
      <c r="AS17" s="407"/>
      <c r="AT17" s="407"/>
      <c r="AU17" s="407"/>
      <c r="AV17" s="407"/>
      <c r="AW17" s="407"/>
      <c r="AX17" s="407"/>
      <c r="AY17" s="407"/>
      <c r="AZ17" s="407"/>
      <c r="BA17" s="407"/>
      <c r="BB17" s="407"/>
      <c r="BC17" s="407"/>
      <c r="BD17" s="407"/>
      <c r="BE17" s="407"/>
      <c r="BF17" s="407"/>
      <c r="BG17" s="407"/>
      <c r="BH17" s="407"/>
      <c r="BI17" s="407"/>
      <c r="BJ17" s="407"/>
      <c r="BK17" s="407"/>
      <c r="BL17" s="407"/>
      <c r="BM17" s="407"/>
      <c r="BN17" s="407"/>
      <c r="BO17" s="407"/>
      <c r="BP17" s="407"/>
      <c r="BQ17" s="407"/>
      <c r="BR17" s="407"/>
      <c r="BS17" s="407"/>
      <c r="BT17" s="407"/>
      <c r="BU17" s="407"/>
      <c r="BV17" s="407"/>
      <c r="BW17" s="407"/>
      <c r="BX17" s="407"/>
      <c r="BY17" s="407"/>
      <c r="BZ17" s="407"/>
      <c r="CA17" s="407"/>
      <c r="CB17" s="407"/>
      <c r="CC17" s="407"/>
      <c r="CD17" s="407"/>
      <c r="CE17" s="407"/>
      <c r="CF17" s="407"/>
      <c r="CG17" s="407"/>
      <c r="CH17" s="407"/>
      <c r="CI17" s="407"/>
      <c r="CJ17" s="407"/>
      <c r="CK17" s="407"/>
      <c r="CL17" s="407"/>
      <c r="CM17" s="407"/>
      <c r="CN17" s="407"/>
      <c r="CO17" s="407"/>
      <c r="CP17" s="407"/>
      <c r="CQ17" s="407"/>
      <c r="CR17" s="407"/>
      <c r="CS17" s="407"/>
      <c r="CT17" s="407"/>
      <c r="CU17" s="407"/>
      <c r="CV17" s="407"/>
      <c r="CW17" s="407"/>
      <c r="CX17" s="407"/>
      <c r="CY17" s="407"/>
      <c r="CZ17" s="407"/>
      <c r="DA17" s="407"/>
      <c r="DB17" s="407"/>
      <c r="DC17" s="407"/>
      <c r="DD17" s="407"/>
      <c r="DE17" s="407"/>
      <c r="DF17" s="407"/>
      <c r="DG17" s="407"/>
      <c r="DH17" s="407"/>
      <c r="DI17" s="407"/>
      <c r="DJ17" s="407"/>
      <c r="DK17" s="407"/>
      <c r="DL17" s="407"/>
      <c r="DM17" s="407"/>
      <c r="DN17" s="407"/>
      <c r="DO17" s="407"/>
      <c r="DP17" s="407"/>
      <c r="DQ17" s="407"/>
      <c r="DR17" s="407"/>
      <c r="DS17" s="407"/>
      <c r="DT17" s="407"/>
      <c r="DU17" s="407"/>
      <c r="DV17" s="407"/>
      <c r="DW17" s="407"/>
      <c r="DX17" s="407"/>
      <c r="DY17" s="407"/>
      <c r="DZ17" s="407"/>
      <c r="EA17" s="407"/>
    </row>
    <row r="18" spans="1:131" hidden="1" outlineLevel="2" x14ac:dyDescent="0.35">
      <c r="A18" s="56"/>
      <c r="B18" s="56"/>
      <c r="C18" s="57"/>
      <c r="D18" s="58"/>
      <c r="E18" s="160" t="str">
        <f xml:space="preserve"> InpC!E$16</f>
        <v>Length of operating period</v>
      </c>
      <c r="F18" s="160">
        <f xml:space="preserve"> InpC!F$16</f>
        <v>3</v>
      </c>
      <c r="G18" s="160" t="str">
        <f xml:space="preserve"> InpC!G$16</f>
        <v>months</v>
      </c>
      <c r="H18" s="409"/>
      <c r="I18" s="116"/>
      <c r="J18" s="409"/>
      <c r="K18" s="409"/>
      <c r="L18" s="409"/>
      <c r="M18" s="409"/>
      <c r="N18" s="409"/>
      <c r="O18" s="409"/>
      <c r="P18" s="409"/>
      <c r="Q18" s="409"/>
      <c r="R18" s="409"/>
      <c r="S18" s="409"/>
      <c r="T18" s="409"/>
      <c r="U18" s="409"/>
      <c r="V18" s="409"/>
      <c r="W18" s="409"/>
      <c r="X18" s="409"/>
      <c r="Y18" s="409"/>
      <c r="Z18" s="409"/>
      <c r="AA18" s="409"/>
      <c r="AB18" s="409"/>
      <c r="AC18" s="409"/>
      <c r="AD18" s="409"/>
      <c r="AE18" s="409"/>
      <c r="AF18" s="409"/>
      <c r="AG18" s="409"/>
      <c r="AH18" s="409"/>
      <c r="AI18" s="409"/>
      <c r="AJ18" s="409"/>
      <c r="AK18" s="409"/>
      <c r="AL18" s="409"/>
      <c r="AM18" s="409"/>
      <c r="AN18" s="409"/>
      <c r="AO18" s="409"/>
      <c r="AP18" s="409"/>
      <c r="AQ18" s="409"/>
      <c r="AR18" s="409"/>
      <c r="AS18" s="409"/>
      <c r="AT18" s="409"/>
      <c r="AU18" s="409"/>
      <c r="AV18" s="409"/>
      <c r="AW18" s="409"/>
      <c r="AX18" s="409"/>
      <c r="AY18" s="409"/>
      <c r="AZ18" s="409"/>
      <c r="BA18" s="409"/>
      <c r="BB18" s="409"/>
      <c r="BC18" s="409"/>
      <c r="BD18" s="409"/>
      <c r="BE18" s="409"/>
      <c r="BF18" s="409"/>
      <c r="BG18" s="409"/>
      <c r="BH18" s="409"/>
      <c r="BI18" s="409"/>
      <c r="BJ18" s="409"/>
      <c r="BK18" s="409"/>
      <c r="BL18" s="409"/>
      <c r="BM18" s="409"/>
      <c r="BN18" s="409"/>
      <c r="BO18" s="409"/>
      <c r="BP18" s="409"/>
      <c r="BQ18" s="409"/>
      <c r="BR18" s="409"/>
      <c r="BS18" s="409"/>
      <c r="BT18" s="409"/>
      <c r="BU18" s="409"/>
      <c r="BV18" s="409"/>
      <c r="BW18" s="409"/>
      <c r="BX18" s="409"/>
      <c r="BY18" s="409"/>
      <c r="BZ18" s="409"/>
      <c r="CA18" s="409"/>
      <c r="CB18" s="409"/>
      <c r="CC18" s="409"/>
      <c r="CD18" s="409"/>
      <c r="CE18" s="409"/>
      <c r="CF18" s="409"/>
      <c r="CG18" s="409"/>
      <c r="CH18" s="409"/>
      <c r="CI18" s="409"/>
      <c r="CJ18" s="409"/>
      <c r="CK18" s="409"/>
      <c r="CL18" s="409"/>
      <c r="CM18" s="409"/>
      <c r="CN18" s="409"/>
      <c r="CO18" s="409"/>
      <c r="CP18" s="409"/>
      <c r="CQ18" s="409"/>
      <c r="CR18" s="409"/>
      <c r="CS18" s="409"/>
      <c r="CT18" s="409"/>
      <c r="CU18" s="409"/>
      <c r="CV18" s="409"/>
      <c r="CW18" s="409"/>
      <c r="CX18" s="409"/>
      <c r="CY18" s="409"/>
      <c r="CZ18" s="409"/>
      <c r="DA18" s="409"/>
      <c r="DB18" s="409"/>
      <c r="DC18" s="409"/>
      <c r="DD18" s="409"/>
      <c r="DE18" s="409"/>
      <c r="DF18" s="409"/>
      <c r="DG18" s="409"/>
      <c r="DH18" s="409"/>
      <c r="DI18" s="409"/>
      <c r="DJ18" s="409"/>
      <c r="DK18" s="409"/>
      <c r="DL18" s="409"/>
      <c r="DM18" s="409"/>
      <c r="DN18" s="409"/>
      <c r="DO18" s="409"/>
      <c r="DP18" s="409"/>
      <c r="DQ18" s="409"/>
      <c r="DR18" s="409"/>
      <c r="DS18" s="409"/>
      <c r="DT18" s="409"/>
      <c r="DU18" s="409"/>
      <c r="DV18" s="409"/>
      <c r="DW18" s="409"/>
      <c r="DX18" s="409"/>
      <c r="DY18" s="409"/>
      <c r="DZ18" s="409"/>
      <c r="EA18" s="409"/>
    </row>
    <row r="19" spans="1:131" hidden="1" outlineLevel="2" x14ac:dyDescent="0.35">
      <c r="A19" s="209"/>
      <c r="B19" s="435"/>
      <c r="C19" s="210"/>
      <c r="D19" s="211"/>
      <c r="E19" s="206" t="str">
        <f t="shared" ref="E19:BP19" si="6" xml:space="preserve"> E$14</f>
        <v>First model column flag</v>
      </c>
      <c r="F19" s="206">
        <f t="shared" si="6"/>
        <v>0</v>
      </c>
      <c r="G19" s="206" t="str">
        <f t="shared" si="6"/>
        <v>flag</v>
      </c>
      <c r="H19" s="206">
        <f t="shared" si="6"/>
        <v>1</v>
      </c>
      <c r="I19" s="208">
        <f t="shared" si="6"/>
        <v>0</v>
      </c>
      <c r="J19" s="206">
        <f t="shared" si="6"/>
        <v>1</v>
      </c>
      <c r="K19" s="206">
        <f t="shared" si="6"/>
        <v>0</v>
      </c>
      <c r="L19" s="206">
        <f t="shared" si="6"/>
        <v>0</v>
      </c>
      <c r="M19" s="206">
        <f t="shared" si="6"/>
        <v>0</v>
      </c>
      <c r="N19" s="206">
        <f t="shared" si="6"/>
        <v>0</v>
      </c>
      <c r="O19" s="206">
        <f t="shared" si="6"/>
        <v>0</v>
      </c>
      <c r="P19" s="206">
        <f t="shared" si="6"/>
        <v>0</v>
      </c>
      <c r="Q19" s="206">
        <f t="shared" si="6"/>
        <v>0</v>
      </c>
      <c r="R19" s="206">
        <f t="shared" si="6"/>
        <v>0</v>
      </c>
      <c r="S19" s="206">
        <f t="shared" si="6"/>
        <v>0</v>
      </c>
      <c r="T19" s="206">
        <f t="shared" si="6"/>
        <v>0</v>
      </c>
      <c r="U19" s="206">
        <f t="shared" si="6"/>
        <v>0</v>
      </c>
      <c r="V19" s="206">
        <f t="shared" si="6"/>
        <v>0</v>
      </c>
      <c r="W19" s="206">
        <f t="shared" si="6"/>
        <v>0</v>
      </c>
      <c r="X19" s="206">
        <f t="shared" si="6"/>
        <v>0</v>
      </c>
      <c r="Y19" s="206">
        <f t="shared" si="6"/>
        <v>0</v>
      </c>
      <c r="Z19" s="206">
        <f t="shared" si="6"/>
        <v>0</v>
      </c>
      <c r="AA19" s="206">
        <f t="shared" si="6"/>
        <v>0</v>
      </c>
      <c r="AB19" s="206">
        <f t="shared" si="6"/>
        <v>0</v>
      </c>
      <c r="AC19" s="206">
        <f t="shared" si="6"/>
        <v>0</v>
      </c>
      <c r="AD19" s="206">
        <f t="shared" si="6"/>
        <v>0</v>
      </c>
      <c r="AE19" s="206">
        <f t="shared" si="6"/>
        <v>0</v>
      </c>
      <c r="AF19" s="206">
        <f t="shared" si="6"/>
        <v>0</v>
      </c>
      <c r="AG19" s="206">
        <f t="shared" si="6"/>
        <v>0</v>
      </c>
      <c r="AH19" s="206">
        <f t="shared" si="6"/>
        <v>0</v>
      </c>
      <c r="AI19" s="206">
        <f t="shared" si="6"/>
        <v>0</v>
      </c>
      <c r="AJ19" s="206">
        <f t="shared" si="6"/>
        <v>0</v>
      </c>
      <c r="AK19" s="206">
        <f t="shared" si="6"/>
        <v>0</v>
      </c>
      <c r="AL19" s="206">
        <f t="shared" si="6"/>
        <v>0</v>
      </c>
      <c r="AM19" s="206">
        <f t="shared" si="6"/>
        <v>0</v>
      </c>
      <c r="AN19" s="206">
        <f t="shared" si="6"/>
        <v>0</v>
      </c>
      <c r="AO19" s="206">
        <f t="shared" si="6"/>
        <v>0</v>
      </c>
      <c r="AP19" s="206">
        <f t="shared" si="6"/>
        <v>0</v>
      </c>
      <c r="AQ19" s="206">
        <f t="shared" si="6"/>
        <v>0</v>
      </c>
      <c r="AR19" s="206">
        <f t="shared" si="6"/>
        <v>0</v>
      </c>
      <c r="AS19" s="206">
        <f t="shared" si="6"/>
        <v>0</v>
      </c>
      <c r="AT19" s="206">
        <f t="shared" si="6"/>
        <v>0</v>
      </c>
      <c r="AU19" s="206">
        <f t="shared" si="6"/>
        <v>0</v>
      </c>
      <c r="AV19" s="206">
        <f t="shared" si="6"/>
        <v>0</v>
      </c>
      <c r="AW19" s="206">
        <f t="shared" si="6"/>
        <v>0</v>
      </c>
      <c r="AX19" s="206">
        <f t="shared" si="6"/>
        <v>0</v>
      </c>
      <c r="AY19" s="206">
        <f t="shared" si="6"/>
        <v>0</v>
      </c>
      <c r="AZ19" s="206">
        <f t="shared" si="6"/>
        <v>0</v>
      </c>
      <c r="BA19" s="206">
        <f t="shared" si="6"/>
        <v>0</v>
      </c>
      <c r="BB19" s="206">
        <f t="shared" si="6"/>
        <v>0</v>
      </c>
      <c r="BC19" s="206">
        <f t="shared" si="6"/>
        <v>0</v>
      </c>
      <c r="BD19" s="206">
        <f t="shared" si="6"/>
        <v>0</v>
      </c>
      <c r="BE19" s="206">
        <f t="shared" si="6"/>
        <v>0</v>
      </c>
      <c r="BF19" s="206">
        <f t="shared" si="6"/>
        <v>0</v>
      </c>
      <c r="BG19" s="206">
        <f t="shared" si="6"/>
        <v>0</v>
      </c>
      <c r="BH19" s="206">
        <f t="shared" si="6"/>
        <v>0</v>
      </c>
      <c r="BI19" s="206">
        <f t="shared" si="6"/>
        <v>0</v>
      </c>
      <c r="BJ19" s="206">
        <f t="shared" si="6"/>
        <v>0</v>
      </c>
      <c r="BK19" s="206">
        <f t="shared" si="6"/>
        <v>0</v>
      </c>
      <c r="BL19" s="206">
        <f t="shared" si="6"/>
        <v>0</v>
      </c>
      <c r="BM19" s="206">
        <f t="shared" si="6"/>
        <v>0</v>
      </c>
      <c r="BN19" s="206">
        <f t="shared" si="6"/>
        <v>0</v>
      </c>
      <c r="BO19" s="206">
        <f t="shared" si="6"/>
        <v>0</v>
      </c>
      <c r="BP19" s="206">
        <f t="shared" si="6"/>
        <v>0</v>
      </c>
      <c r="BQ19" s="206">
        <f t="shared" ref="BQ19:EA19" si="7" xml:space="preserve"> BQ$14</f>
        <v>0</v>
      </c>
      <c r="BR19" s="206">
        <f t="shared" si="7"/>
        <v>0</v>
      </c>
      <c r="BS19" s="206">
        <f t="shared" si="7"/>
        <v>0</v>
      </c>
      <c r="BT19" s="206">
        <f t="shared" si="7"/>
        <v>0</v>
      </c>
      <c r="BU19" s="206">
        <f t="shared" si="7"/>
        <v>0</v>
      </c>
      <c r="BV19" s="206">
        <f t="shared" si="7"/>
        <v>0</v>
      </c>
      <c r="BW19" s="206">
        <f t="shared" si="7"/>
        <v>0</v>
      </c>
      <c r="BX19" s="206">
        <f t="shared" si="7"/>
        <v>0</v>
      </c>
      <c r="BY19" s="206">
        <f t="shared" si="7"/>
        <v>0</v>
      </c>
      <c r="BZ19" s="206">
        <f t="shared" si="7"/>
        <v>0</v>
      </c>
      <c r="CA19" s="206">
        <f t="shared" si="7"/>
        <v>0</v>
      </c>
      <c r="CB19" s="206">
        <f t="shared" si="7"/>
        <v>0</v>
      </c>
      <c r="CC19" s="206">
        <f t="shared" si="7"/>
        <v>0</v>
      </c>
      <c r="CD19" s="206">
        <f t="shared" si="7"/>
        <v>0</v>
      </c>
      <c r="CE19" s="206">
        <f t="shared" si="7"/>
        <v>0</v>
      </c>
      <c r="CF19" s="206">
        <f t="shared" si="7"/>
        <v>0</v>
      </c>
      <c r="CG19" s="206">
        <f t="shared" si="7"/>
        <v>0</v>
      </c>
      <c r="CH19" s="206">
        <f t="shared" si="7"/>
        <v>0</v>
      </c>
      <c r="CI19" s="206">
        <f t="shared" si="7"/>
        <v>0</v>
      </c>
      <c r="CJ19" s="206">
        <f t="shared" si="7"/>
        <v>0</v>
      </c>
      <c r="CK19" s="206">
        <f t="shared" si="7"/>
        <v>0</v>
      </c>
      <c r="CL19" s="206">
        <f t="shared" si="7"/>
        <v>0</v>
      </c>
      <c r="CM19" s="206">
        <f t="shared" si="7"/>
        <v>0</v>
      </c>
      <c r="CN19" s="206">
        <f t="shared" si="7"/>
        <v>0</v>
      </c>
      <c r="CO19" s="206">
        <f t="shared" si="7"/>
        <v>0</v>
      </c>
      <c r="CP19" s="206">
        <f t="shared" si="7"/>
        <v>0</v>
      </c>
      <c r="CQ19" s="206">
        <f t="shared" si="7"/>
        <v>0</v>
      </c>
      <c r="CR19" s="206">
        <f t="shared" si="7"/>
        <v>0</v>
      </c>
      <c r="CS19" s="206">
        <f t="shared" si="7"/>
        <v>0</v>
      </c>
      <c r="CT19" s="206">
        <f t="shared" si="7"/>
        <v>0</v>
      </c>
      <c r="CU19" s="206">
        <f t="shared" si="7"/>
        <v>0</v>
      </c>
      <c r="CV19" s="206">
        <f t="shared" si="7"/>
        <v>0</v>
      </c>
      <c r="CW19" s="206">
        <f t="shared" si="7"/>
        <v>0</v>
      </c>
      <c r="CX19" s="206">
        <f t="shared" si="7"/>
        <v>0</v>
      </c>
      <c r="CY19" s="206">
        <f t="shared" si="7"/>
        <v>0</v>
      </c>
      <c r="CZ19" s="206">
        <f t="shared" si="7"/>
        <v>0</v>
      </c>
      <c r="DA19" s="206">
        <f t="shared" si="7"/>
        <v>0</v>
      </c>
      <c r="DB19" s="206">
        <f t="shared" si="7"/>
        <v>0</v>
      </c>
      <c r="DC19" s="206">
        <f t="shared" si="7"/>
        <v>0</v>
      </c>
      <c r="DD19" s="206">
        <f t="shared" si="7"/>
        <v>0</v>
      </c>
      <c r="DE19" s="206">
        <f t="shared" si="7"/>
        <v>0</v>
      </c>
      <c r="DF19" s="206">
        <f t="shared" si="7"/>
        <v>0</v>
      </c>
      <c r="DG19" s="206">
        <f t="shared" si="7"/>
        <v>0</v>
      </c>
      <c r="DH19" s="206">
        <f t="shared" si="7"/>
        <v>0</v>
      </c>
      <c r="DI19" s="206">
        <f t="shared" si="7"/>
        <v>0</v>
      </c>
      <c r="DJ19" s="206">
        <f t="shared" si="7"/>
        <v>0</v>
      </c>
      <c r="DK19" s="206">
        <f t="shared" si="7"/>
        <v>0</v>
      </c>
      <c r="DL19" s="206">
        <f t="shared" si="7"/>
        <v>0</v>
      </c>
      <c r="DM19" s="206">
        <f t="shared" si="7"/>
        <v>0</v>
      </c>
      <c r="DN19" s="206">
        <f t="shared" si="7"/>
        <v>0</v>
      </c>
      <c r="DO19" s="206">
        <f t="shared" si="7"/>
        <v>0</v>
      </c>
      <c r="DP19" s="206">
        <f t="shared" si="7"/>
        <v>0</v>
      </c>
      <c r="DQ19" s="206">
        <f t="shared" si="7"/>
        <v>0</v>
      </c>
      <c r="DR19" s="206">
        <f t="shared" si="7"/>
        <v>0</v>
      </c>
      <c r="DS19" s="206">
        <f t="shared" si="7"/>
        <v>0</v>
      </c>
      <c r="DT19" s="206">
        <f t="shared" si="7"/>
        <v>0</v>
      </c>
      <c r="DU19" s="206">
        <f t="shared" si="7"/>
        <v>0</v>
      </c>
      <c r="DV19" s="206">
        <f t="shared" si="7"/>
        <v>0</v>
      </c>
      <c r="DW19" s="206">
        <f t="shared" si="7"/>
        <v>0</v>
      </c>
      <c r="DX19" s="206">
        <f t="shared" si="7"/>
        <v>0</v>
      </c>
      <c r="DY19" s="206">
        <f t="shared" si="7"/>
        <v>0</v>
      </c>
      <c r="DZ19" s="206">
        <f t="shared" si="7"/>
        <v>0</v>
      </c>
      <c r="EA19" s="206">
        <f t="shared" si="7"/>
        <v>0</v>
      </c>
    </row>
    <row r="20" spans="1:131" hidden="1" outlineLevel="2" x14ac:dyDescent="0.35">
      <c r="A20" s="261"/>
      <c r="B20" s="435"/>
      <c r="C20" s="262"/>
      <c r="D20" s="263"/>
      <c r="E20" s="264" t="s">
        <v>16</v>
      </c>
      <c r="F20" s="264"/>
      <c r="G20" s="264" t="s">
        <v>6</v>
      </c>
      <c r="H20" s="264"/>
      <c r="I20" s="445"/>
      <c r="J20" s="264">
        <f t="shared" ref="J20:BU20" si="8" xml:space="preserve"> IF(J19 = 1, $F17, DATE(YEAR(I20), MONTH(I20) + $F18, DAY(1)))</f>
        <v>44013</v>
      </c>
      <c r="K20" s="264">
        <f t="shared" si="8"/>
        <v>44105</v>
      </c>
      <c r="L20" s="264">
        <f t="shared" si="8"/>
        <v>44197</v>
      </c>
      <c r="M20" s="264">
        <f t="shared" si="8"/>
        <v>44287</v>
      </c>
      <c r="N20" s="264">
        <f t="shared" si="8"/>
        <v>44378</v>
      </c>
      <c r="O20" s="264">
        <f t="shared" si="8"/>
        <v>44470</v>
      </c>
      <c r="P20" s="264">
        <f t="shared" si="8"/>
        <v>44562</v>
      </c>
      <c r="Q20" s="264">
        <f t="shared" si="8"/>
        <v>44652</v>
      </c>
      <c r="R20" s="264">
        <f t="shared" si="8"/>
        <v>44743</v>
      </c>
      <c r="S20" s="264">
        <f t="shared" si="8"/>
        <v>44835</v>
      </c>
      <c r="T20" s="264">
        <f t="shared" si="8"/>
        <v>44927</v>
      </c>
      <c r="U20" s="264">
        <f t="shared" si="8"/>
        <v>45017</v>
      </c>
      <c r="V20" s="264">
        <f t="shared" si="8"/>
        <v>45108</v>
      </c>
      <c r="W20" s="264">
        <f t="shared" si="8"/>
        <v>45200</v>
      </c>
      <c r="X20" s="264">
        <f t="shared" si="8"/>
        <v>45292</v>
      </c>
      <c r="Y20" s="264">
        <f t="shared" si="8"/>
        <v>45383</v>
      </c>
      <c r="Z20" s="264">
        <f t="shared" si="8"/>
        <v>45474</v>
      </c>
      <c r="AA20" s="264">
        <f t="shared" si="8"/>
        <v>45566</v>
      </c>
      <c r="AB20" s="264">
        <f t="shared" si="8"/>
        <v>45658</v>
      </c>
      <c r="AC20" s="264">
        <f t="shared" si="8"/>
        <v>45748</v>
      </c>
      <c r="AD20" s="264">
        <f t="shared" si="8"/>
        <v>45839</v>
      </c>
      <c r="AE20" s="264">
        <f t="shared" si="8"/>
        <v>45931</v>
      </c>
      <c r="AF20" s="264">
        <f t="shared" si="8"/>
        <v>46023</v>
      </c>
      <c r="AG20" s="264">
        <f t="shared" si="8"/>
        <v>46113</v>
      </c>
      <c r="AH20" s="264">
        <f t="shared" si="8"/>
        <v>46204</v>
      </c>
      <c r="AI20" s="264">
        <f t="shared" si="8"/>
        <v>46296</v>
      </c>
      <c r="AJ20" s="264">
        <f t="shared" si="8"/>
        <v>46388</v>
      </c>
      <c r="AK20" s="264">
        <f t="shared" si="8"/>
        <v>46478</v>
      </c>
      <c r="AL20" s="264">
        <f t="shared" si="8"/>
        <v>46569</v>
      </c>
      <c r="AM20" s="264">
        <f t="shared" si="8"/>
        <v>46661</v>
      </c>
      <c r="AN20" s="264">
        <f t="shared" si="8"/>
        <v>46753</v>
      </c>
      <c r="AO20" s="264">
        <f t="shared" si="8"/>
        <v>46844</v>
      </c>
      <c r="AP20" s="264">
        <f t="shared" si="8"/>
        <v>46935</v>
      </c>
      <c r="AQ20" s="264">
        <f t="shared" si="8"/>
        <v>47027</v>
      </c>
      <c r="AR20" s="264">
        <f t="shared" si="8"/>
        <v>47119</v>
      </c>
      <c r="AS20" s="264">
        <f t="shared" si="8"/>
        <v>47209</v>
      </c>
      <c r="AT20" s="264">
        <f t="shared" si="8"/>
        <v>47300</v>
      </c>
      <c r="AU20" s="264">
        <f t="shared" si="8"/>
        <v>47392</v>
      </c>
      <c r="AV20" s="264">
        <f t="shared" si="8"/>
        <v>47484</v>
      </c>
      <c r="AW20" s="264">
        <f t="shared" si="8"/>
        <v>47574</v>
      </c>
      <c r="AX20" s="264">
        <f t="shared" si="8"/>
        <v>47665</v>
      </c>
      <c r="AY20" s="264">
        <f t="shared" si="8"/>
        <v>47757</v>
      </c>
      <c r="AZ20" s="264">
        <f t="shared" si="8"/>
        <v>47849</v>
      </c>
      <c r="BA20" s="264">
        <f t="shared" si="8"/>
        <v>47939</v>
      </c>
      <c r="BB20" s="264">
        <f t="shared" si="8"/>
        <v>48030</v>
      </c>
      <c r="BC20" s="264">
        <f t="shared" si="8"/>
        <v>48122</v>
      </c>
      <c r="BD20" s="264">
        <f t="shared" si="8"/>
        <v>48214</v>
      </c>
      <c r="BE20" s="264">
        <f t="shared" si="8"/>
        <v>48305</v>
      </c>
      <c r="BF20" s="264">
        <f t="shared" si="8"/>
        <v>48396</v>
      </c>
      <c r="BG20" s="264">
        <f t="shared" si="8"/>
        <v>48488</v>
      </c>
      <c r="BH20" s="264">
        <f t="shared" si="8"/>
        <v>48580</v>
      </c>
      <c r="BI20" s="264">
        <f t="shared" si="8"/>
        <v>48670</v>
      </c>
      <c r="BJ20" s="264">
        <f t="shared" si="8"/>
        <v>48761</v>
      </c>
      <c r="BK20" s="264">
        <f t="shared" si="8"/>
        <v>48853</v>
      </c>
      <c r="BL20" s="264">
        <f t="shared" si="8"/>
        <v>48945</v>
      </c>
      <c r="BM20" s="264">
        <f t="shared" si="8"/>
        <v>49035</v>
      </c>
      <c r="BN20" s="264">
        <f t="shared" si="8"/>
        <v>49126</v>
      </c>
      <c r="BO20" s="264">
        <f t="shared" si="8"/>
        <v>49218</v>
      </c>
      <c r="BP20" s="264">
        <f t="shared" si="8"/>
        <v>49310</v>
      </c>
      <c r="BQ20" s="264">
        <f t="shared" si="8"/>
        <v>49400</v>
      </c>
      <c r="BR20" s="264">
        <f t="shared" si="8"/>
        <v>49491</v>
      </c>
      <c r="BS20" s="264">
        <f t="shared" si="8"/>
        <v>49583</v>
      </c>
      <c r="BT20" s="264">
        <f t="shared" si="8"/>
        <v>49675</v>
      </c>
      <c r="BU20" s="264">
        <f t="shared" si="8"/>
        <v>49766</v>
      </c>
      <c r="BV20" s="264">
        <f t="shared" ref="BV20:EA20" si="9" xml:space="preserve"> IF(BV19 = 1, $F17, DATE(YEAR(BU20), MONTH(BU20) + $F18, DAY(1)))</f>
        <v>49857</v>
      </c>
      <c r="BW20" s="264">
        <f t="shared" si="9"/>
        <v>49949</v>
      </c>
      <c r="BX20" s="264">
        <f t="shared" si="9"/>
        <v>50041</v>
      </c>
      <c r="BY20" s="264">
        <f t="shared" si="9"/>
        <v>50131</v>
      </c>
      <c r="BZ20" s="264">
        <f t="shared" si="9"/>
        <v>50222</v>
      </c>
      <c r="CA20" s="264">
        <f t="shared" si="9"/>
        <v>50314</v>
      </c>
      <c r="CB20" s="264">
        <f t="shared" si="9"/>
        <v>50406</v>
      </c>
      <c r="CC20" s="264">
        <f t="shared" si="9"/>
        <v>50496</v>
      </c>
      <c r="CD20" s="264">
        <f t="shared" si="9"/>
        <v>50587</v>
      </c>
      <c r="CE20" s="264">
        <f t="shared" si="9"/>
        <v>50679</v>
      </c>
      <c r="CF20" s="264">
        <f t="shared" si="9"/>
        <v>50771</v>
      </c>
      <c r="CG20" s="264">
        <f t="shared" si="9"/>
        <v>50861</v>
      </c>
      <c r="CH20" s="264">
        <f t="shared" si="9"/>
        <v>50952</v>
      </c>
      <c r="CI20" s="264">
        <f t="shared" si="9"/>
        <v>51044</v>
      </c>
      <c r="CJ20" s="264">
        <f t="shared" si="9"/>
        <v>51136</v>
      </c>
      <c r="CK20" s="264">
        <f t="shared" si="9"/>
        <v>51227</v>
      </c>
      <c r="CL20" s="264">
        <f t="shared" si="9"/>
        <v>51318</v>
      </c>
      <c r="CM20" s="264">
        <f t="shared" si="9"/>
        <v>51410</v>
      </c>
      <c r="CN20" s="264">
        <f t="shared" si="9"/>
        <v>51502</v>
      </c>
      <c r="CO20" s="264">
        <f t="shared" si="9"/>
        <v>51592</v>
      </c>
      <c r="CP20" s="264">
        <f t="shared" si="9"/>
        <v>51683</v>
      </c>
      <c r="CQ20" s="264">
        <f t="shared" si="9"/>
        <v>51775</v>
      </c>
      <c r="CR20" s="264">
        <f t="shared" si="9"/>
        <v>51867</v>
      </c>
      <c r="CS20" s="264">
        <f t="shared" si="9"/>
        <v>51957</v>
      </c>
      <c r="CT20" s="264">
        <f t="shared" si="9"/>
        <v>52048</v>
      </c>
      <c r="CU20" s="264">
        <f t="shared" si="9"/>
        <v>52140</v>
      </c>
      <c r="CV20" s="264">
        <f t="shared" si="9"/>
        <v>52232</v>
      </c>
      <c r="CW20" s="264">
        <f t="shared" si="9"/>
        <v>52322</v>
      </c>
      <c r="CX20" s="264">
        <f t="shared" si="9"/>
        <v>52413</v>
      </c>
      <c r="CY20" s="264">
        <f t="shared" si="9"/>
        <v>52505</v>
      </c>
      <c r="CZ20" s="264">
        <f t="shared" si="9"/>
        <v>52597</v>
      </c>
      <c r="DA20" s="264">
        <f t="shared" si="9"/>
        <v>52688</v>
      </c>
      <c r="DB20" s="264">
        <f t="shared" si="9"/>
        <v>52779</v>
      </c>
      <c r="DC20" s="264">
        <f t="shared" si="9"/>
        <v>52871</v>
      </c>
      <c r="DD20" s="264">
        <f t="shared" si="9"/>
        <v>52963</v>
      </c>
      <c r="DE20" s="264">
        <f t="shared" si="9"/>
        <v>53053</v>
      </c>
      <c r="DF20" s="264">
        <f t="shared" si="9"/>
        <v>53144</v>
      </c>
      <c r="DG20" s="264">
        <f t="shared" si="9"/>
        <v>53236</v>
      </c>
      <c r="DH20" s="264">
        <f t="shared" si="9"/>
        <v>53328</v>
      </c>
      <c r="DI20" s="264">
        <f t="shared" si="9"/>
        <v>53418</v>
      </c>
      <c r="DJ20" s="264">
        <f t="shared" si="9"/>
        <v>53509</v>
      </c>
      <c r="DK20" s="264">
        <f t="shared" si="9"/>
        <v>53601</v>
      </c>
      <c r="DL20" s="264">
        <f t="shared" si="9"/>
        <v>53693</v>
      </c>
      <c r="DM20" s="264">
        <f t="shared" si="9"/>
        <v>53783</v>
      </c>
      <c r="DN20" s="264">
        <f t="shared" si="9"/>
        <v>53874</v>
      </c>
      <c r="DO20" s="264">
        <f t="shared" si="9"/>
        <v>53966</v>
      </c>
      <c r="DP20" s="264">
        <f t="shared" si="9"/>
        <v>54058</v>
      </c>
      <c r="DQ20" s="264">
        <f t="shared" si="9"/>
        <v>54149</v>
      </c>
      <c r="DR20" s="264">
        <f t="shared" si="9"/>
        <v>54240</v>
      </c>
      <c r="DS20" s="264">
        <f t="shared" si="9"/>
        <v>54332</v>
      </c>
      <c r="DT20" s="264">
        <f t="shared" si="9"/>
        <v>54424</v>
      </c>
      <c r="DU20" s="264">
        <f t="shared" si="9"/>
        <v>54514</v>
      </c>
      <c r="DV20" s="264">
        <f t="shared" si="9"/>
        <v>54605</v>
      </c>
      <c r="DW20" s="264">
        <f t="shared" si="9"/>
        <v>54697</v>
      </c>
      <c r="DX20" s="264">
        <f t="shared" si="9"/>
        <v>54789</v>
      </c>
      <c r="DY20" s="264">
        <f t="shared" si="9"/>
        <v>54879</v>
      </c>
      <c r="DZ20" s="264">
        <f t="shared" si="9"/>
        <v>54970</v>
      </c>
      <c r="EA20" s="264">
        <f t="shared" si="9"/>
        <v>55062</v>
      </c>
    </row>
    <row r="21" spans="1:131" hidden="1" outlineLevel="1" x14ac:dyDescent="0.35">
      <c r="A21" s="440"/>
      <c r="B21" s="435"/>
      <c r="C21" s="441"/>
      <c r="D21" s="211"/>
      <c r="E21" s="447"/>
      <c r="F21" s="447"/>
      <c r="G21" s="447"/>
      <c r="H21" s="447"/>
      <c r="I21" s="443"/>
      <c r="J21" s="447"/>
      <c r="K21" s="447"/>
      <c r="L21" s="447"/>
      <c r="M21" s="447"/>
      <c r="N21" s="447"/>
      <c r="O21" s="447"/>
      <c r="P21" s="447"/>
      <c r="Q21" s="447"/>
      <c r="R21" s="447"/>
      <c r="S21" s="447"/>
      <c r="T21" s="447"/>
      <c r="U21" s="447"/>
      <c r="V21" s="447"/>
      <c r="W21" s="447"/>
      <c r="X21" s="447"/>
      <c r="Y21" s="447"/>
      <c r="Z21" s="447"/>
      <c r="AA21" s="447"/>
      <c r="AB21" s="447"/>
      <c r="AC21" s="447"/>
      <c r="AD21" s="447"/>
      <c r="AE21" s="447"/>
      <c r="AF21" s="447"/>
      <c r="AG21" s="447"/>
      <c r="AH21" s="447"/>
      <c r="AI21" s="447"/>
      <c r="AJ21" s="447"/>
      <c r="AK21" s="447"/>
      <c r="AL21" s="447"/>
      <c r="AM21" s="447"/>
      <c r="AN21" s="447"/>
      <c r="AO21" s="447"/>
      <c r="AP21" s="447"/>
      <c r="AQ21" s="447"/>
      <c r="AR21" s="447"/>
      <c r="AS21" s="447"/>
      <c r="AT21" s="447"/>
      <c r="AU21" s="447"/>
      <c r="AV21" s="447"/>
      <c r="AW21" s="447"/>
      <c r="AX21" s="447"/>
      <c r="AY21" s="447"/>
      <c r="AZ21" s="447"/>
      <c r="BA21" s="447"/>
      <c r="BB21" s="447"/>
      <c r="BC21" s="447"/>
      <c r="BD21" s="447"/>
      <c r="BE21" s="447"/>
      <c r="BF21" s="447"/>
      <c r="BG21" s="447"/>
      <c r="BH21" s="447"/>
      <c r="BI21" s="447"/>
      <c r="BJ21" s="447"/>
      <c r="BK21" s="447"/>
      <c r="BL21" s="447"/>
      <c r="BM21" s="447"/>
      <c r="BN21" s="447"/>
      <c r="BO21" s="447"/>
      <c r="BP21" s="447"/>
      <c r="BQ21" s="447"/>
      <c r="BR21" s="447"/>
      <c r="BS21" s="447"/>
      <c r="BT21" s="447"/>
      <c r="BU21" s="447"/>
      <c r="BV21" s="447"/>
      <c r="BW21" s="447"/>
      <c r="BX21" s="447"/>
      <c r="BY21" s="447"/>
      <c r="BZ21" s="447"/>
      <c r="CA21" s="447"/>
      <c r="CB21" s="447"/>
      <c r="CC21" s="447"/>
      <c r="CD21" s="447"/>
      <c r="CE21" s="447"/>
      <c r="CF21" s="447"/>
      <c r="CG21" s="447"/>
      <c r="CH21" s="447"/>
      <c r="CI21" s="447"/>
      <c r="CJ21" s="447"/>
      <c r="CK21" s="447"/>
      <c r="CL21" s="447"/>
      <c r="CM21" s="447"/>
      <c r="CN21" s="447"/>
      <c r="CO21" s="447"/>
      <c r="CP21" s="447"/>
      <c r="CQ21" s="447"/>
      <c r="CR21" s="447"/>
      <c r="CS21" s="447"/>
      <c r="CT21" s="447"/>
      <c r="CU21" s="447"/>
      <c r="CV21" s="447"/>
      <c r="CW21" s="447"/>
      <c r="CX21" s="447"/>
      <c r="CY21" s="447"/>
      <c r="CZ21" s="447"/>
      <c r="DA21" s="447"/>
      <c r="DB21" s="447"/>
      <c r="DC21" s="447"/>
      <c r="DD21" s="447"/>
      <c r="DE21" s="447"/>
      <c r="DF21" s="447"/>
      <c r="DG21" s="447"/>
      <c r="DH21" s="447"/>
      <c r="DI21" s="447"/>
      <c r="DJ21" s="447"/>
      <c r="DK21" s="447"/>
      <c r="DL21" s="447"/>
      <c r="DM21" s="447"/>
      <c r="DN21" s="447"/>
      <c r="DO21" s="447"/>
      <c r="DP21" s="447"/>
      <c r="DQ21" s="447"/>
      <c r="DR21" s="447"/>
      <c r="DS21" s="447"/>
      <c r="DT21" s="447"/>
      <c r="DU21" s="447"/>
      <c r="DV21" s="447"/>
      <c r="DW21" s="447"/>
      <c r="DX21" s="447"/>
      <c r="DY21" s="447"/>
      <c r="DZ21" s="447"/>
      <c r="EA21" s="447"/>
    </row>
    <row r="22" spans="1:131" hidden="1" outlineLevel="1" x14ac:dyDescent="0.35">
      <c r="A22" s="440"/>
      <c r="B22" s="435" t="s">
        <v>11</v>
      </c>
      <c r="C22" s="441"/>
      <c r="D22" s="211"/>
      <c r="E22" s="447"/>
      <c r="F22" s="447"/>
      <c r="G22" s="447"/>
      <c r="H22" s="447"/>
      <c r="I22" s="443"/>
      <c r="J22" s="447"/>
      <c r="K22" s="447"/>
      <c r="L22" s="447"/>
      <c r="M22" s="447"/>
      <c r="N22" s="447"/>
      <c r="O22" s="447"/>
      <c r="P22" s="447"/>
      <c r="Q22" s="447"/>
      <c r="R22" s="447"/>
      <c r="S22" s="447"/>
      <c r="T22" s="447"/>
      <c r="U22" s="447"/>
      <c r="V22" s="447"/>
      <c r="W22" s="447"/>
      <c r="X22" s="447"/>
      <c r="Y22" s="447"/>
      <c r="Z22" s="447"/>
      <c r="AA22" s="447"/>
      <c r="AB22" s="447"/>
      <c r="AC22" s="447"/>
      <c r="AD22" s="447"/>
      <c r="AE22" s="447"/>
      <c r="AF22" s="447"/>
      <c r="AG22" s="447"/>
      <c r="AH22" s="447"/>
      <c r="AI22" s="447"/>
      <c r="AJ22" s="447"/>
      <c r="AK22" s="447"/>
      <c r="AL22" s="447"/>
      <c r="AM22" s="447"/>
      <c r="AN22" s="447"/>
      <c r="AO22" s="447"/>
      <c r="AP22" s="447"/>
      <c r="AQ22" s="447"/>
      <c r="AR22" s="447"/>
      <c r="AS22" s="447"/>
      <c r="AT22" s="447"/>
      <c r="AU22" s="447"/>
      <c r="AV22" s="447"/>
      <c r="AW22" s="447"/>
      <c r="AX22" s="447"/>
      <c r="AY22" s="447"/>
      <c r="AZ22" s="447"/>
      <c r="BA22" s="447"/>
      <c r="BB22" s="447"/>
      <c r="BC22" s="447"/>
      <c r="BD22" s="447"/>
      <c r="BE22" s="447"/>
      <c r="BF22" s="447"/>
      <c r="BG22" s="447"/>
      <c r="BH22" s="447"/>
      <c r="BI22" s="447"/>
      <c r="BJ22" s="447"/>
      <c r="BK22" s="447"/>
      <c r="BL22" s="447"/>
      <c r="BM22" s="447"/>
      <c r="BN22" s="447"/>
      <c r="BO22" s="447"/>
      <c r="BP22" s="447"/>
      <c r="BQ22" s="447"/>
      <c r="BR22" s="447"/>
      <c r="BS22" s="447"/>
      <c r="BT22" s="447"/>
      <c r="BU22" s="447"/>
      <c r="BV22" s="447"/>
      <c r="BW22" s="447"/>
      <c r="BX22" s="447"/>
      <c r="BY22" s="447"/>
      <c r="BZ22" s="447"/>
      <c r="CA22" s="447"/>
      <c r="CB22" s="447"/>
      <c r="CC22" s="447"/>
      <c r="CD22" s="447"/>
      <c r="CE22" s="447"/>
      <c r="CF22" s="447"/>
      <c r="CG22" s="447"/>
      <c r="CH22" s="447"/>
      <c r="CI22" s="447"/>
      <c r="CJ22" s="447"/>
      <c r="CK22" s="447"/>
      <c r="CL22" s="447"/>
      <c r="CM22" s="447"/>
      <c r="CN22" s="447"/>
      <c r="CO22" s="447"/>
      <c r="CP22" s="447"/>
      <c r="CQ22" s="447"/>
      <c r="CR22" s="447"/>
      <c r="CS22" s="447"/>
      <c r="CT22" s="447"/>
      <c r="CU22" s="447"/>
      <c r="CV22" s="447"/>
      <c r="CW22" s="447"/>
      <c r="CX22" s="447"/>
      <c r="CY22" s="447"/>
      <c r="CZ22" s="447"/>
      <c r="DA22" s="447"/>
      <c r="DB22" s="447"/>
      <c r="DC22" s="447"/>
      <c r="DD22" s="447"/>
      <c r="DE22" s="447"/>
      <c r="DF22" s="447"/>
      <c r="DG22" s="447"/>
      <c r="DH22" s="447"/>
      <c r="DI22" s="447"/>
      <c r="DJ22" s="447"/>
      <c r="DK22" s="447"/>
      <c r="DL22" s="447"/>
      <c r="DM22" s="447"/>
      <c r="DN22" s="447"/>
      <c r="DO22" s="447"/>
      <c r="DP22" s="447"/>
      <c r="DQ22" s="447"/>
      <c r="DR22" s="447"/>
      <c r="DS22" s="447"/>
      <c r="DT22" s="447"/>
      <c r="DU22" s="447"/>
      <c r="DV22" s="447"/>
      <c r="DW22" s="447"/>
      <c r="DX22" s="447"/>
      <c r="DY22" s="447"/>
      <c r="DZ22" s="447"/>
      <c r="EA22" s="447"/>
    </row>
    <row r="23" spans="1:131" hidden="1" outlineLevel="2" x14ac:dyDescent="0.35">
      <c r="A23" s="56"/>
      <c r="B23" s="56"/>
      <c r="C23" s="57"/>
      <c r="D23" s="58"/>
      <c r="E23" s="160" t="str">
        <f xml:space="preserve"> InpC!E$16</f>
        <v>Length of operating period</v>
      </c>
      <c r="F23" s="160">
        <f xml:space="preserve"> InpC!F$16</f>
        <v>3</v>
      </c>
      <c r="G23" s="160" t="str">
        <f xml:space="preserve"> InpC!G$16</f>
        <v>months</v>
      </c>
      <c r="H23" s="409"/>
      <c r="I23" s="116"/>
      <c r="J23" s="409"/>
      <c r="K23" s="409"/>
      <c r="L23" s="409"/>
      <c r="M23" s="409"/>
      <c r="N23" s="409"/>
      <c r="O23" s="409"/>
      <c r="P23" s="409"/>
      <c r="Q23" s="409"/>
      <c r="R23" s="409"/>
      <c r="S23" s="409"/>
      <c r="T23" s="409"/>
      <c r="U23" s="409"/>
      <c r="V23" s="409"/>
      <c r="W23" s="409"/>
      <c r="X23" s="409"/>
      <c r="Y23" s="409"/>
      <c r="Z23" s="409"/>
      <c r="AA23" s="409"/>
      <c r="AB23" s="409"/>
      <c r="AC23" s="409"/>
      <c r="AD23" s="409"/>
      <c r="AE23" s="409"/>
      <c r="AF23" s="409"/>
      <c r="AG23" s="409"/>
      <c r="AH23" s="409"/>
      <c r="AI23" s="409"/>
      <c r="AJ23" s="409"/>
      <c r="AK23" s="409"/>
      <c r="AL23" s="409"/>
      <c r="AM23" s="409"/>
      <c r="AN23" s="409"/>
      <c r="AO23" s="409"/>
      <c r="AP23" s="409"/>
      <c r="AQ23" s="409"/>
      <c r="AR23" s="409"/>
      <c r="AS23" s="409"/>
      <c r="AT23" s="409"/>
      <c r="AU23" s="409"/>
      <c r="AV23" s="409"/>
      <c r="AW23" s="409"/>
      <c r="AX23" s="409"/>
      <c r="AY23" s="409"/>
      <c r="AZ23" s="409"/>
      <c r="BA23" s="409"/>
      <c r="BB23" s="409"/>
      <c r="BC23" s="409"/>
      <c r="BD23" s="409"/>
      <c r="BE23" s="409"/>
      <c r="BF23" s="409"/>
      <c r="BG23" s="409"/>
      <c r="BH23" s="409"/>
      <c r="BI23" s="409"/>
      <c r="BJ23" s="409"/>
      <c r="BK23" s="409"/>
      <c r="BL23" s="409"/>
      <c r="BM23" s="409"/>
      <c r="BN23" s="409"/>
      <c r="BO23" s="409"/>
      <c r="BP23" s="409"/>
      <c r="BQ23" s="409"/>
      <c r="BR23" s="409"/>
      <c r="BS23" s="409"/>
      <c r="BT23" s="409"/>
      <c r="BU23" s="409"/>
      <c r="BV23" s="409"/>
      <c r="BW23" s="409"/>
      <c r="BX23" s="409"/>
      <c r="BY23" s="409"/>
      <c r="BZ23" s="409"/>
      <c r="CA23" s="409"/>
      <c r="CB23" s="409"/>
      <c r="CC23" s="409"/>
      <c r="CD23" s="409"/>
      <c r="CE23" s="409"/>
      <c r="CF23" s="409"/>
      <c r="CG23" s="409"/>
      <c r="CH23" s="409"/>
      <c r="CI23" s="409"/>
      <c r="CJ23" s="409"/>
      <c r="CK23" s="409"/>
      <c r="CL23" s="409"/>
      <c r="CM23" s="409"/>
      <c r="CN23" s="409"/>
      <c r="CO23" s="409"/>
      <c r="CP23" s="409"/>
      <c r="CQ23" s="409"/>
      <c r="CR23" s="409"/>
      <c r="CS23" s="409"/>
      <c r="CT23" s="409"/>
      <c r="CU23" s="409"/>
      <c r="CV23" s="409"/>
      <c r="CW23" s="409"/>
      <c r="CX23" s="409"/>
      <c r="CY23" s="409"/>
      <c r="CZ23" s="409"/>
      <c r="DA23" s="409"/>
      <c r="DB23" s="409"/>
      <c r="DC23" s="409"/>
      <c r="DD23" s="409"/>
      <c r="DE23" s="409"/>
      <c r="DF23" s="409"/>
      <c r="DG23" s="409"/>
      <c r="DH23" s="409"/>
      <c r="DI23" s="409"/>
      <c r="DJ23" s="409"/>
      <c r="DK23" s="409"/>
      <c r="DL23" s="409"/>
      <c r="DM23" s="409"/>
      <c r="DN23" s="409"/>
      <c r="DO23" s="409"/>
      <c r="DP23" s="409"/>
      <c r="DQ23" s="409"/>
      <c r="DR23" s="409"/>
      <c r="DS23" s="409"/>
      <c r="DT23" s="409"/>
      <c r="DU23" s="409"/>
      <c r="DV23" s="409"/>
      <c r="DW23" s="409"/>
      <c r="DX23" s="409"/>
      <c r="DY23" s="409"/>
      <c r="DZ23" s="409"/>
      <c r="EA23" s="409"/>
    </row>
    <row r="24" spans="1:131" hidden="1" outlineLevel="2" x14ac:dyDescent="0.35">
      <c r="A24" s="261"/>
      <c r="B24" s="209"/>
      <c r="C24" s="262"/>
      <c r="D24" s="263"/>
      <c r="E24" s="264" t="str">
        <f t="shared" ref="E24:BP24" si="10" xml:space="preserve"> E$20</f>
        <v>Model period beginning</v>
      </c>
      <c r="F24" s="264">
        <f t="shared" si="10"/>
        <v>0</v>
      </c>
      <c r="G24" s="264" t="str">
        <f t="shared" si="10"/>
        <v>date</v>
      </c>
      <c r="H24" s="264">
        <f t="shared" si="10"/>
        <v>0</v>
      </c>
      <c r="I24" s="445">
        <f t="shared" si="10"/>
        <v>0</v>
      </c>
      <c r="J24" s="264">
        <f t="shared" si="10"/>
        <v>44013</v>
      </c>
      <c r="K24" s="264">
        <f t="shared" si="10"/>
        <v>44105</v>
      </c>
      <c r="L24" s="264">
        <f t="shared" si="10"/>
        <v>44197</v>
      </c>
      <c r="M24" s="264">
        <f t="shared" si="10"/>
        <v>44287</v>
      </c>
      <c r="N24" s="264">
        <f t="shared" si="10"/>
        <v>44378</v>
      </c>
      <c r="O24" s="264">
        <f t="shared" si="10"/>
        <v>44470</v>
      </c>
      <c r="P24" s="264">
        <f t="shared" si="10"/>
        <v>44562</v>
      </c>
      <c r="Q24" s="264">
        <f t="shared" si="10"/>
        <v>44652</v>
      </c>
      <c r="R24" s="264">
        <f t="shared" si="10"/>
        <v>44743</v>
      </c>
      <c r="S24" s="264">
        <f t="shared" si="10"/>
        <v>44835</v>
      </c>
      <c r="T24" s="264">
        <f t="shared" si="10"/>
        <v>44927</v>
      </c>
      <c r="U24" s="264">
        <f t="shared" si="10"/>
        <v>45017</v>
      </c>
      <c r="V24" s="264">
        <f t="shared" si="10"/>
        <v>45108</v>
      </c>
      <c r="W24" s="264">
        <f t="shared" si="10"/>
        <v>45200</v>
      </c>
      <c r="X24" s="264">
        <f t="shared" si="10"/>
        <v>45292</v>
      </c>
      <c r="Y24" s="264">
        <f t="shared" si="10"/>
        <v>45383</v>
      </c>
      <c r="Z24" s="264">
        <f t="shared" si="10"/>
        <v>45474</v>
      </c>
      <c r="AA24" s="264">
        <f t="shared" si="10"/>
        <v>45566</v>
      </c>
      <c r="AB24" s="264">
        <f t="shared" si="10"/>
        <v>45658</v>
      </c>
      <c r="AC24" s="264">
        <f t="shared" si="10"/>
        <v>45748</v>
      </c>
      <c r="AD24" s="264">
        <f t="shared" si="10"/>
        <v>45839</v>
      </c>
      <c r="AE24" s="264">
        <f t="shared" si="10"/>
        <v>45931</v>
      </c>
      <c r="AF24" s="264">
        <f t="shared" si="10"/>
        <v>46023</v>
      </c>
      <c r="AG24" s="264">
        <f t="shared" si="10"/>
        <v>46113</v>
      </c>
      <c r="AH24" s="264">
        <f t="shared" si="10"/>
        <v>46204</v>
      </c>
      <c r="AI24" s="264">
        <f t="shared" si="10"/>
        <v>46296</v>
      </c>
      <c r="AJ24" s="264">
        <f t="shared" si="10"/>
        <v>46388</v>
      </c>
      <c r="AK24" s="264">
        <f t="shared" si="10"/>
        <v>46478</v>
      </c>
      <c r="AL24" s="264">
        <f t="shared" si="10"/>
        <v>46569</v>
      </c>
      <c r="AM24" s="264">
        <f t="shared" si="10"/>
        <v>46661</v>
      </c>
      <c r="AN24" s="264">
        <f t="shared" si="10"/>
        <v>46753</v>
      </c>
      <c r="AO24" s="264">
        <f t="shared" si="10"/>
        <v>46844</v>
      </c>
      <c r="AP24" s="264">
        <f t="shared" si="10"/>
        <v>46935</v>
      </c>
      <c r="AQ24" s="264">
        <f t="shared" si="10"/>
        <v>47027</v>
      </c>
      <c r="AR24" s="264">
        <f t="shared" si="10"/>
        <v>47119</v>
      </c>
      <c r="AS24" s="264">
        <f t="shared" si="10"/>
        <v>47209</v>
      </c>
      <c r="AT24" s="264">
        <f t="shared" si="10"/>
        <v>47300</v>
      </c>
      <c r="AU24" s="264">
        <f t="shared" si="10"/>
        <v>47392</v>
      </c>
      <c r="AV24" s="264">
        <f t="shared" si="10"/>
        <v>47484</v>
      </c>
      <c r="AW24" s="264">
        <f t="shared" si="10"/>
        <v>47574</v>
      </c>
      <c r="AX24" s="264">
        <f t="shared" si="10"/>
        <v>47665</v>
      </c>
      <c r="AY24" s="264">
        <f t="shared" si="10"/>
        <v>47757</v>
      </c>
      <c r="AZ24" s="264">
        <f t="shared" si="10"/>
        <v>47849</v>
      </c>
      <c r="BA24" s="264">
        <f t="shared" si="10"/>
        <v>47939</v>
      </c>
      <c r="BB24" s="264">
        <f t="shared" si="10"/>
        <v>48030</v>
      </c>
      <c r="BC24" s="264">
        <f t="shared" si="10"/>
        <v>48122</v>
      </c>
      <c r="BD24" s="264">
        <f t="shared" si="10"/>
        <v>48214</v>
      </c>
      <c r="BE24" s="264">
        <f t="shared" si="10"/>
        <v>48305</v>
      </c>
      <c r="BF24" s="264">
        <f t="shared" si="10"/>
        <v>48396</v>
      </c>
      <c r="BG24" s="264">
        <f t="shared" si="10"/>
        <v>48488</v>
      </c>
      <c r="BH24" s="264">
        <f t="shared" si="10"/>
        <v>48580</v>
      </c>
      <c r="BI24" s="264">
        <f t="shared" si="10"/>
        <v>48670</v>
      </c>
      <c r="BJ24" s="264">
        <f t="shared" si="10"/>
        <v>48761</v>
      </c>
      <c r="BK24" s="264">
        <f t="shared" si="10"/>
        <v>48853</v>
      </c>
      <c r="BL24" s="264">
        <f t="shared" si="10"/>
        <v>48945</v>
      </c>
      <c r="BM24" s="264">
        <f t="shared" si="10"/>
        <v>49035</v>
      </c>
      <c r="BN24" s="264">
        <f t="shared" si="10"/>
        <v>49126</v>
      </c>
      <c r="BO24" s="264">
        <f t="shared" si="10"/>
        <v>49218</v>
      </c>
      <c r="BP24" s="264">
        <f t="shared" si="10"/>
        <v>49310</v>
      </c>
      <c r="BQ24" s="264">
        <f t="shared" ref="BQ24:EA24" si="11" xml:space="preserve"> BQ$20</f>
        <v>49400</v>
      </c>
      <c r="BR24" s="264">
        <f t="shared" si="11"/>
        <v>49491</v>
      </c>
      <c r="BS24" s="264">
        <f t="shared" si="11"/>
        <v>49583</v>
      </c>
      <c r="BT24" s="264">
        <f t="shared" si="11"/>
        <v>49675</v>
      </c>
      <c r="BU24" s="264">
        <f t="shared" si="11"/>
        <v>49766</v>
      </c>
      <c r="BV24" s="264">
        <f t="shared" si="11"/>
        <v>49857</v>
      </c>
      <c r="BW24" s="264">
        <f t="shared" si="11"/>
        <v>49949</v>
      </c>
      <c r="BX24" s="264">
        <f t="shared" si="11"/>
        <v>50041</v>
      </c>
      <c r="BY24" s="264">
        <f t="shared" si="11"/>
        <v>50131</v>
      </c>
      <c r="BZ24" s="264">
        <f t="shared" si="11"/>
        <v>50222</v>
      </c>
      <c r="CA24" s="264">
        <f t="shared" si="11"/>
        <v>50314</v>
      </c>
      <c r="CB24" s="264">
        <f t="shared" si="11"/>
        <v>50406</v>
      </c>
      <c r="CC24" s="264">
        <f t="shared" si="11"/>
        <v>50496</v>
      </c>
      <c r="CD24" s="264">
        <f t="shared" si="11"/>
        <v>50587</v>
      </c>
      <c r="CE24" s="264">
        <f t="shared" si="11"/>
        <v>50679</v>
      </c>
      <c r="CF24" s="264">
        <f t="shared" si="11"/>
        <v>50771</v>
      </c>
      <c r="CG24" s="264">
        <f t="shared" si="11"/>
        <v>50861</v>
      </c>
      <c r="CH24" s="264">
        <f t="shared" si="11"/>
        <v>50952</v>
      </c>
      <c r="CI24" s="264">
        <f t="shared" si="11"/>
        <v>51044</v>
      </c>
      <c r="CJ24" s="264">
        <f t="shared" si="11"/>
        <v>51136</v>
      </c>
      <c r="CK24" s="264">
        <f t="shared" si="11"/>
        <v>51227</v>
      </c>
      <c r="CL24" s="264">
        <f t="shared" si="11"/>
        <v>51318</v>
      </c>
      <c r="CM24" s="264">
        <f t="shared" si="11"/>
        <v>51410</v>
      </c>
      <c r="CN24" s="264">
        <f t="shared" si="11"/>
        <v>51502</v>
      </c>
      <c r="CO24" s="264">
        <f t="shared" si="11"/>
        <v>51592</v>
      </c>
      <c r="CP24" s="264">
        <f t="shared" si="11"/>
        <v>51683</v>
      </c>
      <c r="CQ24" s="264">
        <f t="shared" si="11"/>
        <v>51775</v>
      </c>
      <c r="CR24" s="264">
        <f t="shared" si="11"/>
        <v>51867</v>
      </c>
      <c r="CS24" s="264">
        <f t="shared" si="11"/>
        <v>51957</v>
      </c>
      <c r="CT24" s="264">
        <f t="shared" si="11"/>
        <v>52048</v>
      </c>
      <c r="CU24" s="264">
        <f t="shared" si="11"/>
        <v>52140</v>
      </c>
      <c r="CV24" s="264">
        <f t="shared" si="11"/>
        <v>52232</v>
      </c>
      <c r="CW24" s="264">
        <f t="shared" si="11"/>
        <v>52322</v>
      </c>
      <c r="CX24" s="264">
        <f t="shared" si="11"/>
        <v>52413</v>
      </c>
      <c r="CY24" s="264">
        <f t="shared" si="11"/>
        <v>52505</v>
      </c>
      <c r="CZ24" s="264">
        <f t="shared" si="11"/>
        <v>52597</v>
      </c>
      <c r="DA24" s="264">
        <f t="shared" si="11"/>
        <v>52688</v>
      </c>
      <c r="DB24" s="264">
        <f t="shared" si="11"/>
        <v>52779</v>
      </c>
      <c r="DC24" s="264">
        <f t="shared" si="11"/>
        <v>52871</v>
      </c>
      <c r="DD24" s="264">
        <f t="shared" si="11"/>
        <v>52963</v>
      </c>
      <c r="DE24" s="264">
        <f t="shared" si="11"/>
        <v>53053</v>
      </c>
      <c r="DF24" s="264">
        <f t="shared" si="11"/>
        <v>53144</v>
      </c>
      <c r="DG24" s="264">
        <f t="shared" si="11"/>
        <v>53236</v>
      </c>
      <c r="DH24" s="264">
        <f t="shared" si="11"/>
        <v>53328</v>
      </c>
      <c r="DI24" s="264">
        <f t="shared" si="11"/>
        <v>53418</v>
      </c>
      <c r="DJ24" s="264">
        <f t="shared" si="11"/>
        <v>53509</v>
      </c>
      <c r="DK24" s="264">
        <f t="shared" si="11"/>
        <v>53601</v>
      </c>
      <c r="DL24" s="264">
        <f t="shared" si="11"/>
        <v>53693</v>
      </c>
      <c r="DM24" s="264">
        <f t="shared" si="11"/>
        <v>53783</v>
      </c>
      <c r="DN24" s="264">
        <f t="shared" si="11"/>
        <v>53874</v>
      </c>
      <c r="DO24" s="264">
        <f t="shared" si="11"/>
        <v>53966</v>
      </c>
      <c r="DP24" s="264">
        <f t="shared" si="11"/>
        <v>54058</v>
      </c>
      <c r="DQ24" s="264">
        <f t="shared" si="11"/>
        <v>54149</v>
      </c>
      <c r="DR24" s="264">
        <f t="shared" si="11"/>
        <v>54240</v>
      </c>
      <c r="DS24" s="264">
        <f t="shared" si="11"/>
        <v>54332</v>
      </c>
      <c r="DT24" s="264">
        <f t="shared" si="11"/>
        <v>54424</v>
      </c>
      <c r="DU24" s="264">
        <f t="shared" si="11"/>
        <v>54514</v>
      </c>
      <c r="DV24" s="264">
        <f t="shared" si="11"/>
        <v>54605</v>
      </c>
      <c r="DW24" s="264">
        <f t="shared" si="11"/>
        <v>54697</v>
      </c>
      <c r="DX24" s="264">
        <f t="shared" si="11"/>
        <v>54789</v>
      </c>
      <c r="DY24" s="264">
        <f t="shared" si="11"/>
        <v>54879</v>
      </c>
      <c r="DZ24" s="264">
        <f t="shared" si="11"/>
        <v>54970</v>
      </c>
      <c r="EA24" s="264">
        <f t="shared" si="11"/>
        <v>55062</v>
      </c>
    </row>
    <row r="25" spans="1:131" hidden="1" outlineLevel="2" x14ac:dyDescent="0.35">
      <c r="A25" s="165"/>
      <c r="B25" s="108"/>
      <c r="C25" s="166"/>
      <c r="D25" s="167"/>
      <c r="E25" s="168" t="s">
        <v>11</v>
      </c>
      <c r="F25" s="168"/>
      <c r="G25" s="168" t="s">
        <v>6</v>
      </c>
      <c r="H25" s="168"/>
      <c r="I25" s="168"/>
      <c r="J25" s="168">
        <f t="shared" ref="J25:BU25" si="12" xml:space="preserve"> DATE(YEAR(J24), MONTH(J24) + $F23, DAY(J24) -1)</f>
        <v>44104</v>
      </c>
      <c r="K25" s="168">
        <f t="shared" si="12"/>
        <v>44196</v>
      </c>
      <c r="L25" s="168">
        <f t="shared" si="12"/>
        <v>44286</v>
      </c>
      <c r="M25" s="168">
        <f t="shared" si="12"/>
        <v>44377</v>
      </c>
      <c r="N25" s="168">
        <f t="shared" si="12"/>
        <v>44469</v>
      </c>
      <c r="O25" s="168">
        <f t="shared" si="12"/>
        <v>44561</v>
      </c>
      <c r="P25" s="168">
        <f t="shared" si="12"/>
        <v>44651</v>
      </c>
      <c r="Q25" s="168">
        <f t="shared" si="12"/>
        <v>44742</v>
      </c>
      <c r="R25" s="168">
        <f t="shared" si="12"/>
        <v>44834</v>
      </c>
      <c r="S25" s="168">
        <f t="shared" si="12"/>
        <v>44926</v>
      </c>
      <c r="T25" s="168">
        <f t="shared" si="12"/>
        <v>45016</v>
      </c>
      <c r="U25" s="168">
        <f t="shared" si="12"/>
        <v>45107</v>
      </c>
      <c r="V25" s="168">
        <f t="shared" si="12"/>
        <v>45199</v>
      </c>
      <c r="W25" s="168">
        <f t="shared" si="12"/>
        <v>45291</v>
      </c>
      <c r="X25" s="168">
        <f t="shared" si="12"/>
        <v>45382</v>
      </c>
      <c r="Y25" s="168">
        <f t="shared" si="12"/>
        <v>45473</v>
      </c>
      <c r="Z25" s="168">
        <f t="shared" si="12"/>
        <v>45565</v>
      </c>
      <c r="AA25" s="168">
        <f t="shared" si="12"/>
        <v>45657</v>
      </c>
      <c r="AB25" s="168">
        <f t="shared" si="12"/>
        <v>45747</v>
      </c>
      <c r="AC25" s="168">
        <f t="shared" si="12"/>
        <v>45838</v>
      </c>
      <c r="AD25" s="168">
        <f t="shared" si="12"/>
        <v>45930</v>
      </c>
      <c r="AE25" s="168">
        <f t="shared" si="12"/>
        <v>46022</v>
      </c>
      <c r="AF25" s="168">
        <f t="shared" si="12"/>
        <v>46112</v>
      </c>
      <c r="AG25" s="168">
        <f t="shared" si="12"/>
        <v>46203</v>
      </c>
      <c r="AH25" s="168">
        <f t="shared" si="12"/>
        <v>46295</v>
      </c>
      <c r="AI25" s="168">
        <f t="shared" si="12"/>
        <v>46387</v>
      </c>
      <c r="AJ25" s="168">
        <f t="shared" si="12"/>
        <v>46477</v>
      </c>
      <c r="AK25" s="168">
        <f t="shared" si="12"/>
        <v>46568</v>
      </c>
      <c r="AL25" s="168">
        <f t="shared" si="12"/>
        <v>46660</v>
      </c>
      <c r="AM25" s="168">
        <f t="shared" si="12"/>
        <v>46752</v>
      </c>
      <c r="AN25" s="168">
        <f t="shared" si="12"/>
        <v>46843</v>
      </c>
      <c r="AO25" s="168">
        <f t="shared" si="12"/>
        <v>46934</v>
      </c>
      <c r="AP25" s="168">
        <f t="shared" si="12"/>
        <v>47026</v>
      </c>
      <c r="AQ25" s="168">
        <f t="shared" si="12"/>
        <v>47118</v>
      </c>
      <c r="AR25" s="168">
        <f t="shared" si="12"/>
        <v>47208</v>
      </c>
      <c r="AS25" s="168">
        <f t="shared" si="12"/>
        <v>47299</v>
      </c>
      <c r="AT25" s="168">
        <f t="shared" si="12"/>
        <v>47391</v>
      </c>
      <c r="AU25" s="168">
        <f t="shared" si="12"/>
        <v>47483</v>
      </c>
      <c r="AV25" s="168">
        <f t="shared" si="12"/>
        <v>47573</v>
      </c>
      <c r="AW25" s="168">
        <f t="shared" si="12"/>
        <v>47664</v>
      </c>
      <c r="AX25" s="168">
        <f t="shared" si="12"/>
        <v>47756</v>
      </c>
      <c r="AY25" s="168">
        <f t="shared" si="12"/>
        <v>47848</v>
      </c>
      <c r="AZ25" s="168">
        <f t="shared" si="12"/>
        <v>47938</v>
      </c>
      <c r="BA25" s="168">
        <f t="shared" si="12"/>
        <v>48029</v>
      </c>
      <c r="BB25" s="168">
        <f t="shared" si="12"/>
        <v>48121</v>
      </c>
      <c r="BC25" s="168">
        <f t="shared" si="12"/>
        <v>48213</v>
      </c>
      <c r="BD25" s="168">
        <f t="shared" si="12"/>
        <v>48304</v>
      </c>
      <c r="BE25" s="168">
        <f t="shared" si="12"/>
        <v>48395</v>
      </c>
      <c r="BF25" s="168">
        <f t="shared" si="12"/>
        <v>48487</v>
      </c>
      <c r="BG25" s="168">
        <f t="shared" si="12"/>
        <v>48579</v>
      </c>
      <c r="BH25" s="168">
        <f t="shared" si="12"/>
        <v>48669</v>
      </c>
      <c r="BI25" s="168">
        <f t="shared" si="12"/>
        <v>48760</v>
      </c>
      <c r="BJ25" s="168">
        <f t="shared" si="12"/>
        <v>48852</v>
      </c>
      <c r="BK25" s="168">
        <f t="shared" si="12"/>
        <v>48944</v>
      </c>
      <c r="BL25" s="168">
        <f t="shared" si="12"/>
        <v>49034</v>
      </c>
      <c r="BM25" s="168">
        <f t="shared" si="12"/>
        <v>49125</v>
      </c>
      <c r="BN25" s="168">
        <f t="shared" si="12"/>
        <v>49217</v>
      </c>
      <c r="BO25" s="168">
        <f t="shared" si="12"/>
        <v>49309</v>
      </c>
      <c r="BP25" s="168">
        <f t="shared" si="12"/>
        <v>49399</v>
      </c>
      <c r="BQ25" s="168">
        <f t="shared" si="12"/>
        <v>49490</v>
      </c>
      <c r="BR25" s="168">
        <f t="shared" si="12"/>
        <v>49582</v>
      </c>
      <c r="BS25" s="168">
        <f t="shared" si="12"/>
        <v>49674</v>
      </c>
      <c r="BT25" s="168">
        <f t="shared" si="12"/>
        <v>49765</v>
      </c>
      <c r="BU25" s="168">
        <f t="shared" si="12"/>
        <v>49856</v>
      </c>
      <c r="BV25" s="168">
        <f t="shared" ref="BV25:EA25" si="13" xml:space="preserve"> DATE(YEAR(BV24), MONTH(BV24) + $F23, DAY(BV24) -1)</f>
        <v>49948</v>
      </c>
      <c r="BW25" s="168">
        <f t="shared" si="13"/>
        <v>50040</v>
      </c>
      <c r="BX25" s="168">
        <f t="shared" si="13"/>
        <v>50130</v>
      </c>
      <c r="BY25" s="168">
        <f t="shared" si="13"/>
        <v>50221</v>
      </c>
      <c r="BZ25" s="168">
        <f t="shared" si="13"/>
        <v>50313</v>
      </c>
      <c r="CA25" s="168">
        <f t="shared" si="13"/>
        <v>50405</v>
      </c>
      <c r="CB25" s="168">
        <f t="shared" si="13"/>
        <v>50495</v>
      </c>
      <c r="CC25" s="168">
        <f t="shared" si="13"/>
        <v>50586</v>
      </c>
      <c r="CD25" s="168">
        <f t="shared" si="13"/>
        <v>50678</v>
      </c>
      <c r="CE25" s="168">
        <f t="shared" si="13"/>
        <v>50770</v>
      </c>
      <c r="CF25" s="168">
        <f t="shared" si="13"/>
        <v>50860</v>
      </c>
      <c r="CG25" s="168">
        <f t="shared" si="13"/>
        <v>50951</v>
      </c>
      <c r="CH25" s="168">
        <f t="shared" si="13"/>
        <v>51043</v>
      </c>
      <c r="CI25" s="168">
        <f t="shared" si="13"/>
        <v>51135</v>
      </c>
      <c r="CJ25" s="168">
        <f t="shared" si="13"/>
        <v>51226</v>
      </c>
      <c r="CK25" s="168">
        <f t="shared" si="13"/>
        <v>51317</v>
      </c>
      <c r="CL25" s="168">
        <f t="shared" si="13"/>
        <v>51409</v>
      </c>
      <c r="CM25" s="168">
        <f t="shared" si="13"/>
        <v>51501</v>
      </c>
      <c r="CN25" s="168">
        <f t="shared" si="13"/>
        <v>51591</v>
      </c>
      <c r="CO25" s="168">
        <f t="shared" si="13"/>
        <v>51682</v>
      </c>
      <c r="CP25" s="168">
        <f t="shared" si="13"/>
        <v>51774</v>
      </c>
      <c r="CQ25" s="168">
        <f t="shared" si="13"/>
        <v>51866</v>
      </c>
      <c r="CR25" s="168">
        <f t="shared" si="13"/>
        <v>51956</v>
      </c>
      <c r="CS25" s="168">
        <f t="shared" si="13"/>
        <v>52047</v>
      </c>
      <c r="CT25" s="168">
        <f t="shared" si="13"/>
        <v>52139</v>
      </c>
      <c r="CU25" s="168">
        <f t="shared" si="13"/>
        <v>52231</v>
      </c>
      <c r="CV25" s="168">
        <f t="shared" si="13"/>
        <v>52321</v>
      </c>
      <c r="CW25" s="168">
        <f t="shared" si="13"/>
        <v>52412</v>
      </c>
      <c r="CX25" s="168">
        <f t="shared" si="13"/>
        <v>52504</v>
      </c>
      <c r="CY25" s="168">
        <f t="shared" si="13"/>
        <v>52596</v>
      </c>
      <c r="CZ25" s="168">
        <f t="shared" si="13"/>
        <v>52687</v>
      </c>
      <c r="DA25" s="168">
        <f t="shared" si="13"/>
        <v>52778</v>
      </c>
      <c r="DB25" s="168">
        <f t="shared" si="13"/>
        <v>52870</v>
      </c>
      <c r="DC25" s="168">
        <f t="shared" si="13"/>
        <v>52962</v>
      </c>
      <c r="DD25" s="168">
        <f t="shared" si="13"/>
        <v>53052</v>
      </c>
      <c r="DE25" s="168">
        <f t="shared" si="13"/>
        <v>53143</v>
      </c>
      <c r="DF25" s="168">
        <f t="shared" si="13"/>
        <v>53235</v>
      </c>
      <c r="DG25" s="168">
        <f t="shared" si="13"/>
        <v>53327</v>
      </c>
      <c r="DH25" s="168">
        <f t="shared" si="13"/>
        <v>53417</v>
      </c>
      <c r="DI25" s="168">
        <f t="shared" si="13"/>
        <v>53508</v>
      </c>
      <c r="DJ25" s="168">
        <f t="shared" si="13"/>
        <v>53600</v>
      </c>
      <c r="DK25" s="168">
        <f t="shared" si="13"/>
        <v>53692</v>
      </c>
      <c r="DL25" s="168">
        <f t="shared" si="13"/>
        <v>53782</v>
      </c>
      <c r="DM25" s="168">
        <f t="shared" si="13"/>
        <v>53873</v>
      </c>
      <c r="DN25" s="168">
        <f t="shared" si="13"/>
        <v>53965</v>
      </c>
      <c r="DO25" s="168">
        <f t="shared" si="13"/>
        <v>54057</v>
      </c>
      <c r="DP25" s="168">
        <f t="shared" si="13"/>
        <v>54148</v>
      </c>
      <c r="DQ25" s="168">
        <f t="shared" si="13"/>
        <v>54239</v>
      </c>
      <c r="DR25" s="168">
        <f t="shared" si="13"/>
        <v>54331</v>
      </c>
      <c r="DS25" s="168">
        <f t="shared" si="13"/>
        <v>54423</v>
      </c>
      <c r="DT25" s="168">
        <f t="shared" si="13"/>
        <v>54513</v>
      </c>
      <c r="DU25" s="168">
        <f t="shared" si="13"/>
        <v>54604</v>
      </c>
      <c r="DV25" s="168">
        <f t="shared" si="13"/>
        <v>54696</v>
      </c>
      <c r="DW25" s="168">
        <f t="shared" si="13"/>
        <v>54788</v>
      </c>
      <c r="DX25" s="168">
        <f t="shared" si="13"/>
        <v>54878</v>
      </c>
      <c r="DY25" s="168">
        <f t="shared" si="13"/>
        <v>54969</v>
      </c>
      <c r="DZ25" s="168">
        <f t="shared" si="13"/>
        <v>55061</v>
      </c>
      <c r="EA25" s="168">
        <f t="shared" si="13"/>
        <v>55153</v>
      </c>
    </row>
    <row r="26" spans="1:131" hidden="1" outlineLevel="1" x14ac:dyDescent="0.35">
      <c r="A26" s="383"/>
      <c r="B26" s="209"/>
      <c r="C26" s="384"/>
      <c r="D26" s="263"/>
      <c r="E26" s="448"/>
      <c r="F26" s="448"/>
      <c r="G26" s="448"/>
      <c r="H26" s="448"/>
      <c r="I26" s="448"/>
      <c r="J26" s="448"/>
      <c r="K26" s="448"/>
      <c r="L26" s="448"/>
      <c r="M26" s="448"/>
      <c r="N26" s="448"/>
      <c r="O26" s="448"/>
      <c r="P26" s="448"/>
      <c r="Q26" s="448"/>
      <c r="R26" s="448"/>
      <c r="S26" s="448"/>
      <c r="T26" s="448"/>
      <c r="U26" s="448"/>
      <c r="V26" s="448"/>
      <c r="W26" s="448"/>
      <c r="X26" s="448"/>
      <c r="Y26" s="448"/>
      <c r="Z26" s="448"/>
      <c r="AA26" s="448"/>
      <c r="AB26" s="448"/>
      <c r="AC26" s="448"/>
      <c r="AD26" s="448"/>
      <c r="AE26" s="448"/>
      <c r="AF26" s="448"/>
      <c r="AG26" s="448"/>
      <c r="AH26" s="448"/>
      <c r="AI26" s="448"/>
      <c r="AJ26" s="448"/>
      <c r="AK26" s="448"/>
      <c r="AL26" s="448"/>
      <c r="AM26" s="448"/>
      <c r="AN26" s="448"/>
      <c r="AO26" s="448"/>
      <c r="AP26" s="448"/>
      <c r="AQ26" s="448"/>
      <c r="AR26" s="448"/>
      <c r="AS26" s="448"/>
      <c r="AT26" s="448"/>
      <c r="AU26" s="448"/>
      <c r="AV26" s="448"/>
      <c r="AW26" s="448"/>
      <c r="AX26" s="448"/>
      <c r="AY26" s="448"/>
      <c r="AZ26" s="448"/>
      <c r="BA26" s="448"/>
      <c r="BB26" s="448"/>
      <c r="BC26" s="448"/>
      <c r="BD26" s="448"/>
      <c r="BE26" s="448"/>
      <c r="BF26" s="448"/>
      <c r="BG26" s="448"/>
      <c r="BH26" s="448"/>
      <c r="BI26" s="448"/>
      <c r="BJ26" s="448"/>
      <c r="BK26" s="448"/>
      <c r="BL26" s="448"/>
      <c r="BM26" s="448"/>
      <c r="BN26" s="448"/>
      <c r="BO26" s="448"/>
      <c r="BP26" s="448"/>
      <c r="BQ26" s="448"/>
      <c r="BR26" s="448"/>
      <c r="BS26" s="448"/>
      <c r="BT26" s="448"/>
      <c r="BU26" s="448"/>
      <c r="BV26" s="448"/>
      <c r="BW26" s="448"/>
      <c r="BX26" s="448"/>
      <c r="BY26" s="448"/>
      <c r="BZ26" s="448"/>
      <c r="CA26" s="448"/>
      <c r="CB26" s="448"/>
      <c r="CC26" s="448"/>
      <c r="CD26" s="448"/>
      <c r="CE26" s="448"/>
      <c r="CF26" s="448"/>
      <c r="CG26" s="448"/>
      <c r="CH26" s="448"/>
      <c r="CI26" s="448"/>
      <c r="CJ26" s="448"/>
      <c r="CK26" s="448"/>
      <c r="CL26" s="448"/>
      <c r="CM26" s="448"/>
      <c r="CN26" s="448"/>
      <c r="CO26" s="448"/>
      <c r="CP26" s="448"/>
      <c r="CQ26" s="448"/>
      <c r="CR26" s="448"/>
      <c r="CS26" s="448"/>
      <c r="CT26" s="448"/>
      <c r="CU26" s="448"/>
      <c r="CV26" s="448"/>
      <c r="CW26" s="448"/>
      <c r="CX26" s="448"/>
      <c r="CY26" s="448"/>
      <c r="CZ26" s="448"/>
      <c r="DA26" s="448"/>
      <c r="DB26" s="448"/>
      <c r="DC26" s="448"/>
      <c r="DD26" s="448"/>
      <c r="DE26" s="448"/>
      <c r="DF26" s="448"/>
      <c r="DG26" s="448"/>
      <c r="DH26" s="448"/>
      <c r="DI26" s="448"/>
      <c r="DJ26" s="448"/>
      <c r="DK26" s="448"/>
      <c r="DL26" s="448"/>
      <c r="DM26" s="448"/>
      <c r="DN26" s="448"/>
      <c r="DO26" s="448"/>
      <c r="DP26" s="448"/>
      <c r="DQ26" s="448"/>
      <c r="DR26" s="448"/>
      <c r="DS26" s="448"/>
      <c r="DT26" s="448"/>
      <c r="DU26" s="448"/>
      <c r="DV26" s="448"/>
      <c r="DW26" s="448"/>
      <c r="DX26" s="448"/>
      <c r="DY26" s="448"/>
      <c r="DZ26" s="448"/>
      <c r="EA26" s="448"/>
    </row>
    <row r="27" spans="1:131" hidden="1" outlineLevel="1" x14ac:dyDescent="0.35">
      <c r="A27" s="383"/>
      <c r="B27" s="209" t="s">
        <v>96</v>
      </c>
      <c r="C27" s="384"/>
      <c r="D27" s="263"/>
      <c r="E27" s="448"/>
      <c r="F27" s="448"/>
      <c r="G27" s="448"/>
      <c r="H27" s="448"/>
      <c r="I27" s="448"/>
      <c r="J27" s="448"/>
      <c r="K27" s="448"/>
      <c r="L27" s="448"/>
      <c r="M27" s="448"/>
      <c r="N27" s="448"/>
      <c r="O27" s="448"/>
      <c r="P27" s="448"/>
      <c r="Q27" s="448"/>
      <c r="R27" s="448"/>
      <c r="S27" s="448"/>
      <c r="T27" s="448"/>
      <c r="U27" s="448"/>
      <c r="V27" s="448"/>
      <c r="W27" s="448"/>
      <c r="X27" s="448"/>
      <c r="Y27" s="448"/>
      <c r="Z27" s="448"/>
      <c r="AA27" s="448"/>
      <c r="AB27" s="448"/>
      <c r="AC27" s="448"/>
      <c r="AD27" s="448"/>
      <c r="AE27" s="448"/>
      <c r="AF27" s="448"/>
      <c r="AG27" s="448"/>
      <c r="AH27" s="448"/>
      <c r="AI27" s="448"/>
      <c r="AJ27" s="448"/>
      <c r="AK27" s="448"/>
      <c r="AL27" s="448"/>
      <c r="AM27" s="448"/>
      <c r="AN27" s="448"/>
      <c r="AO27" s="448"/>
      <c r="AP27" s="448"/>
      <c r="AQ27" s="448"/>
      <c r="AR27" s="448"/>
      <c r="AS27" s="448"/>
      <c r="AT27" s="448"/>
      <c r="AU27" s="448"/>
      <c r="AV27" s="448"/>
      <c r="AW27" s="448"/>
      <c r="AX27" s="448"/>
      <c r="AY27" s="448"/>
      <c r="AZ27" s="448"/>
      <c r="BA27" s="448"/>
      <c r="BB27" s="448"/>
      <c r="BC27" s="448"/>
      <c r="BD27" s="448"/>
      <c r="BE27" s="448"/>
      <c r="BF27" s="448"/>
      <c r="BG27" s="448"/>
      <c r="BH27" s="448"/>
      <c r="BI27" s="448"/>
      <c r="BJ27" s="448"/>
      <c r="BK27" s="448"/>
      <c r="BL27" s="448"/>
      <c r="BM27" s="448"/>
      <c r="BN27" s="448"/>
      <c r="BO27" s="448"/>
      <c r="BP27" s="448"/>
      <c r="BQ27" s="448"/>
      <c r="BR27" s="448"/>
      <c r="BS27" s="448"/>
      <c r="BT27" s="448"/>
      <c r="BU27" s="448"/>
      <c r="BV27" s="448"/>
      <c r="BW27" s="448"/>
      <c r="BX27" s="448"/>
      <c r="BY27" s="448"/>
      <c r="BZ27" s="448"/>
      <c r="CA27" s="448"/>
      <c r="CB27" s="448"/>
      <c r="CC27" s="448"/>
      <c r="CD27" s="448"/>
      <c r="CE27" s="448"/>
      <c r="CF27" s="448"/>
      <c r="CG27" s="448"/>
      <c r="CH27" s="448"/>
      <c r="CI27" s="448"/>
      <c r="CJ27" s="448"/>
      <c r="CK27" s="448"/>
      <c r="CL27" s="448"/>
      <c r="CM27" s="448"/>
      <c r="CN27" s="448"/>
      <c r="CO27" s="448"/>
      <c r="CP27" s="448"/>
      <c r="CQ27" s="448"/>
      <c r="CR27" s="448"/>
      <c r="CS27" s="448"/>
      <c r="CT27" s="448"/>
      <c r="CU27" s="448"/>
      <c r="CV27" s="448"/>
      <c r="CW27" s="448"/>
      <c r="CX27" s="448"/>
      <c r="CY27" s="448"/>
      <c r="CZ27" s="448"/>
      <c r="DA27" s="448"/>
      <c r="DB27" s="448"/>
      <c r="DC27" s="448"/>
      <c r="DD27" s="448"/>
      <c r="DE27" s="448"/>
      <c r="DF27" s="448"/>
      <c r="DG27" s="448"/>
      <c r="DH27" s="448"/>
      <c r="DI27" s="448"/>
      <c r="DJ27" s="448"/>
      <c r="DK27" s="448"/>
      <c r="DL27" s="448"/>
      <c r="DM27" s="448"/>
      <c r="DN27" s="448"/>
      <c r="DO27" s="448"/>
      <c r="DP27" s="448"/>
      <c r="DQ27" s="448"/>
      <c r="DR27" s="448"/>
      <c r="DS27" s="448"/>
      <c r="DT27" s="448"/>
      <c r="DU27" s="448"/>
      <c r="DV27" s="448"/>
      <c r="DW27" s="448"/>
      <c r="DX27" s="448"/>
      <c r="DY27" s="448"/>
      <c r="DZ27" s="448"/>
      <c r="EA27" s="448"/>
    </row>
    <row r="28" spans="1:131" hidden="1" outlineLevel="2" x14ac:dyDescent="0.35">
      <c r="A28" s="404"/>
      <c r="B28" s="56"/>
      <c r="C28" s="405"/>
      <c r="D28" s="406"/>
      <c r="E28" s="407" t="str">
        <f xml:space="preserve"> InpC!E$18</f>
        <v>Acquisition date</v>
      </c>
      <c r="F28" s="407">
        <f xml:space="preserve"> InpC!F$18</f>
        <v>44286</v>
      </c>
      <c r="G28" s="407" t="str">
        <f xml:space="preserve"> InpC!G$18</f>
        <v>date</v>
      </c>
      <c r="H28" s="407"/>
      <c r="I28" s="408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  <c r="W28" s="407"/>
      <c r="X28" s="407"/>
      <c r="Y28" s="407"/>
      <c r="Z28" s="407"/>
      <c r="AA28" s="407"/>
      <c r="AB28" s="407"/>
      <c r="AC28" s="407"/>
      <c r="AD28" s="407"/>
      <c r="AE28" s="407"/>
      <c r="AF28" s="407"/>
      <c r="AG28" s="407"/>
      <c r="AH28" s="407"/>
      <c r="AI28" s="407"/>
      <c r="AJ28" s="407"/>
      <c r="AK28" s="407"/>
      <c r="AL28" s="407"/>
      <c r="AM28" s="407"/>
      <c r="AN28" s="407"/>
      <c r="AO28" s="407"/>
      <c r="AP28" s="407"/>
      <c r="AQ28" s="407"/>
      <c r="AR28" s="407"/>
      <c r="AS28" s="407"/>
      <c r="AT28" s="407"/>
      <c r="AU28" s="407"/>
      <c r="AV28" s="407"/>
      <c r="AW28" s="407"/>
      <c r="AX28" s="407"/>
      <c r="AY28" s="407"/>
      <c r="AZ28" s="407"/>
      <c r="BA28" s="407"/>
      <c r="BB28" s="407"/>
      <c r="BC28" s="407"/>
      <c r="BD28" s="407"/>
      <c r="BE28" s="407"/>
      <c r="BF28" s="407"/>
      <c r="BG28" s="407"/>
      <c r="BH28" s="407"/>
      <c r="BI28" s="407"/>
      <c r="BJ28" s="407"/>
      <c r="BK28" s="407"/>
      <c r="BL28" s="407"/>
      <c r="BM28" s="407"/>
      <c r="BN28" s="407"/>
      <c r="BO28" s="407"/>
      <c r="BP28" s="407"/>
      <c r="BQ28" s="407"/>
      <c r="BR28" s="407"/>
      <c r="BS28" s="407"/>
      <c r="BT28" s="407"/>
      <c r="BU28" s="407"/>
      <c r="BV28" s="407"/>
      <c r="BW28" s="407"/>
      <c r="BX28" s="407"/>
      <c r="BY28" s="407"/>
      <c r="BZ28" s="407"/>
      <c r="CA28" s="407"/>
      <c r="CB28" s="407"/>
      <c r="CC28" s="407"/>
      <c r="CD28" s="407"/>
      <c r="CE28" s="407"/>
      <c r="CF28" s="407"/>
      <c r="CG28" s="407"/>
      <c r="CH28" s="407"/>
      <c r="CI28" s="407"/>
      <c r="CJ28" s="407"/>
      <c r="CK28" s="407"/>
      <c r="CL28" s="407"/>
      <c r="CM28" s="407"/>
      <c r="CN28" s="407"/>
      <c r="CO28" s="407"/>
      <c r="CP28" s="407"/>
      <c r="CQ28" s="407"/>
      <c r="CR28" s="407"/>
      <c r="CS28" s="407"/>
      <c r="CT28" s="407"/>
      <c r="CU28" s="407"/>
      <c r="CV28" s="407"/>
      <c r="CW28" s="407"/>
      <c r="CX28" s="407"/>
      <c r="CY28" s="407"/>
      <c r="CZ28" s="407"/>
      <c r="DA28" s="407"/>
      <c r="DB28" s="407"/>
      <c r="DC28" s="407"/>
      <c r="DD28" s="407"/>
      <c r="DE28" s="407"/>
      <c r="DF28" s="407"/>
      <c r="DG28" s="407"/>
      <c r="DH28" s="407"/>
      <c r="DI28" s="407"/>
      <c r="DJ28" s="407"/>
      <c r="DK28" s="407"/>
      <c r="DL28" s="407"/>
      <c r="DM28" s="407"/>
      <c r="DN28" s="407"/>
      <c r="DO28" s="407"/>
      <c r="DP28" s="407"/>
      <c r="DQ28" s="407"/>
      <c r="DR28" s="407"/>
      <c r="DS28" s="407"/>
      <c r="DT28" s="407"/>
      <c r="DU28" s="407"/>
      <c r="DV28" s="407"/>
      <c r="DW28" s="407"/>
      <c r="DX28" s="407"/>
      <c r="DY28" s="407"/>
      <c r="DZ28" s="407"/>
      <c r="EA28" s="407"/>
    </row>
    <row r="29" spans="1:131" hidden="1" outlineLevel="2" x14ac:dyDescent="0.35">
      <c r="A29" s="209"/>
      <c r="B29" s="209"/>
      <c r="C29" s="210"/>
      <c r="D29" s="211"/>
      <c r="E29" s="208" t="s">
        <v>144</v>
      </c>
      <c r="F29" s="208">
        <f xml:space="preserve"> MONTH(F28)</f>
        <v>3</v>
      </c>
      <c r="G29" s="208" t="s">
        <v>85</v>
      </c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  <c r="BI29" s="208"/>
      <c r="BJ29" s="208"/>
      <c r="BK29" s="208"/>
      <c r="BL29" s="208"/>
      <c r="BM29" s="208"/>
      <c r="BN29" s="208"/>
      <c r="BO29" s="208"/>
      <c r="BP29" s="208"/>
      <c r="BQ29" s="208"/>
      <c r="BR29" s="208"/>
      <c r="BS29" s="208"/>
      <c r="BT29" s="208"/>
      <c r="BU29" s="208"/>
      <c r="BV29" s="208"/>
      <c r="BW29" s="208"/>
      <c r="BX29" s="208"/>
      <c r="BY29" s="208"/>
      <c r="BZ29" s="208"/>
      <c r="CA29" s="208"/>
      <c r="CB29" s="208"/>
      <c r="CC29" s="208"/>
      <c r="CD29" s="208"/>
      <c r="CE29" s="208"/>
      <c r="CF29" s="208"/>
      <c r="CG29" s="208"/>
      <c r="CH29" s="208"/>
      <c r="CI29" s="208"/>
      <c r="CJ29" s="208"/>
      <c r="CK29" s="208"/>
      <c r="CL29" s="208"/>
      <c r="CM29" s="208"/>
      <c r="CN29" s="208"/>
      <c r="CO29" s="208"/>
      <c r="CP29" s="208"/>
      <c r="CQ29" s="208"/>
      <c r="CR29" s="208"/>
      <c r="CS29" s="208"/>
      <c r="CT29" s="208"/>
      <c r="CU29" s="208"/>
      <c r="CV29" s="208"/>
      <c r="CW29" s="208"/>
      <c r="CX29" s="208"/>
      <c r="CY29" s="208"/>
      <c r="CZ29" s="208"/>
      <c r="DA29" s="208"/>
      <c r="DB29" s="208"/>
      <c r="DC29" s="208"/>
      <c r="DD29" s="208"/>
      <c r="DE29" s="208"/>
      <c r="DF29" s="208"/>
      <c r="DG29" s="208"/>
      <c r="DH29" s="208"/>
      <c r="DI29" s="208"/>
      <c r="DJ29" s="208"/>
      <c r="DK29" s="208"/>
      <c r="DL29" s="208"/>
      <c r="DM29" s="208"/>
      <c r="DN29" s="208"/>
      <c r="DO29" s="208"/>
      <c r="DP29" s="208"/>
      <c r="DQ29" s="208"/>
      <c r="DR29" s="208"/>
      <c r="DS29" s="208"/>
      <c r="DT29" s="208"/>
      <c r="DU29" s="208"/>
      <c r="DV29" s="208"/>
      <c r="DW29" s="208"/>
      <c r="DX29" s="208"/>
      <c r="DY29" s="208"/>
      <c r="DZ29" s="208"/>
      <c r="EA29" s="208"/>
    </row>
    <row r="30" spans="1:131" hidden="1" outlineLevel="2" x14ac:dyDescent="0.35">
      <c r="A30" s="209"/>
      <c r="B30" s="209"/>
      <c r="C30" s="210"/>
      <c r="D30" s="211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208"/>
      <c r="P30" s="208"/>
      <c r="Q30" s="208"/>
      <c r="R30" s="208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  <c r="BI30" s="208"/>
      <c r="BJ30" s="208"/>
      <c r="BK30" s="208"/>
      <c r="BL30" s="208"/>
      <c r="BM30" s="208"/>
      <c r="BN30" s="208"/>
      <c r="BO30" s="208"/>
      <c r="BP30" s="208"/>
      <c r="BQ30" s="208"/>
      <c r="BR30" s="208"/>
      <c r="BS30" s="208"/>
      <c r="BT30" s="208"/>
      <c r="BU30" s="208"/>
      <c r="BV30" s="208"/>
      <c r="BW30" s="208"/>
      <c r="BX30" s="208"/>
      <c r="BY30" s="208"/>
      <c r="BZ30" s="208"/>
      <c r="CA30" s="208"/>
      <c r="CB30" s="208"/>
      <c r="CC30" s="208"/>
      <c r="CD30" s="208"/>
      <c r="CE30" s="208"/>
      <c r="CF30" s="208"/>
      <c r="CG30" s="208"/>
      <c r="CH30" s="208"/>
      <c r="CI30" s="208"/>
      <c r="CJ30" s="208"/>
      <c r="CK30" s="208"/>
      <c r="CL30" s="208"/>
      <c r="CM30" s="208"/>
      <c r="CN30" s="208"/>
      <c r="CO30" s="208"/>
      <c r="CP30" s="208"/>
      <c r="CQ30" s="208"/>
      <c r="CR30" s="208"/>
      <c r="CS30" s="208"/>
      <c r="CT30" s="208"/>
      <c r="CU30" s="208"/>
      <c r="CV30" s="208"/>
      <c r="CW30" s="208"/>
      <c r="CX30" s="208"/>
      <c r="CY30" s="208"/>
      <c r="CZ30" s="208"/>
      <c r="DA30" s="208"/>
      <c r="DB30" s="208"/>
      <c r="DC30" s="208"/>
      <c r="DD30" s="208"/>
      <c r="DE30" s="208"/>
      <c r="DF30" s="208"/>
      <c r="DG30" s="208"/>
      <c r="DH30" s="208"/>
      <c r="DI30" s="208"/>
      <c r="DJ30" s="208"/>
      <c r="DK30" s="208"/>
      <c r="DL30" s="208"/>
      <c r="DM30" s="208"/>
      <c r="DN30" s="208"/>
      <c r="DO30" s="208"/>
      <c r="DP30" s="208"/>
      <c r="DQ30" s="208"/>
      <c r="DR30" s="208"/>
      <c r="DS30" s="208"/>
      <c r="DT30" s="208"/>
      <c r="DU30" s="208"/>
      <c r="DV30" s="208"/>
      <c r="DW30" s="208"/>
      <c r="DX30" s="208"/>
      <c r="DY30" s="208"/>
      <c r="DZ30" s="208"/>
      <c r="EA30" s="208"/>
    </row>
    <row r="31" spans="1:131" hidden="1" outlineLevel="2" x14ac:dyDescent="0.35">
      <c r="A31" s="209"/>
      <c r="B31" s="209"/>
      <c r="C31" s="210"/>
      <c r="D31" s="211"/>
      <c r="E31" s="450" t="str">
        <f xml:space="preserve"> E$29</f>
        <v>Contract year end month</v>
      </c>
      <c r="F31" s="450">
        <f xml:space="preserve"> F$29</f>
        <v>3</v>
      </c>
      <c r="G31" s="450" t="str">
        <f xml:space="preserve"> G$29</f>
        <v>month</v>
      </c>
      <c r="H31" s="208"/>
      <c r="I31" s="208"/>
      <c r="J31" s="208"/>
      <c r="K31" s="208"/>
      <c r="L31" s="208"/>
      <c r="M31" s="208"/>
      <c r="N31" s="208"/>
      <c r="O31" s="208"/>
      <c r="P31" s="208"/>
      <c r="Q31" s="208"/>
      <c r="R31" s="208"/>
      <c r="S31" s="208"/>
      <c r="T31" s="208"/>
      <c r="U31" s="208"/>
      <c r="V31" s="208"/>
      <c r="W31" s="208"/>
      <c r="X31" s="208"/>
      <c r="Y31" s="208"/>
      <c r="Z31" s="208"/>
      <c r="AA31" s="208"/>
      <c r="AB31" s="208"/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  <c r="BI31" s="208"/>
      <c r="BJ31" s="208"/>
      <c r="BK31" s="208"/>
      <c r="BL31" s="208"/>
      <c r="BM31" s="208"/>
      <c r="BN31" s="208"/>
      <c r="BO31" s="208"/>
      <c r="BP31" s="208"/>
      <c r="BQ31" s="208"/>
      <c r="BR31" s="208"/>
      <c r="BS31" s="208"/>
      <c r="BT31" s="208"/>
      <c r="BU31" s="208"/>
      <c r="BV31" s="208"/>
      <c r="BW31" s="208"/>
      <c r="BX31" s="208"/>
      <c r="BY31" s="208"/>
      <c r="BZ31" s="208"/>
      <c r="CA31" s="208"/>
      <c r="CB31" s="208"/>
      <c r="CC31" s="208"/>
      <c r="CD31" s="208"/>
      <c r="CE31" s="208"/>
      <c r="CF31" s="208"/>
      <c r="CG31" s="208"/>
      <c r="CH31" s="208"/>
      <c r="CI31" s="208"/>
      <c r="CJ31" s="208"/>
      <c r="CK31" s="208"/>
      <c r="CL31" s="208"/>
      <c r="CM31" s="208"/>
      <c r="CN31" s="208"/>
      <c r="CO31" s="208"/>
      <c r="CP31" s="208"/>
      <c r="CQ31" s="208"/>
      <c r="CR31" s="208"/>
      <c r="CS31" s="208"/>
      <c r="CT31" s="208"/>
      <c r="CU31" s="208"/>
      <c r="CV31" s="208"/>
      <c r="CW31" s="208"/>
      <c r="CX31" s="208"/>
      <c r="CY31" s="208"/>
      <c r="CZ31" s="208"/>
      <c r="DA31" s="208"/>
      <c r="DB31" s="208"/>
      <c r="DC31" s="208"/>
      <c r="DD31" s="208"/>
      <c r="DE31" s="208"/>
      <c r="DF31" s="208"/>
      <c r="DG31" s="208"/>
      <c r="DH31" s="208"/>
      <c r="DI31" s="208"/>
      <c r="DJ31" s="208"/>
      <c r="DK31" s="208"/>
      <c r="DL31" s="208"/>
      <c r="DM31" s="208"/>
      <c r="DN31" s="208"/>
      <c r="DO31" s="208"/>
      <c r="DP31" s="208"/>
      <c r="DQ31" s="208"/>
      <c r="DR31" s="208"/>
      <c r="DS31" s="208"/>
      <c r="DT31" s="208"/>
      <c r="DU31" s="208"/>
      <c r="DV31" s="208"/>
      <c r="DW31" s="208"/>
      <c r="DX31" s="208"/>
      <c r="DY31" s="208"/>
      <c r="DZ31" s="208"/>
      <c r="EA31" s="208"/>
    </row>
    <row r="32" spans="1:131" hidden="1" outlineLevel="2" x14ac:dyDescent="0.35">
      <c r="A32" s="383"/>
      <c r="B32" s="209"/>
      <c r="C32" s="384"/>
      <c r="D32" s="263"/>
      <c r="E32" s="451" t="str">
        <f t="shared" ref="E32:BP32" si="14" xml:space="preserve"> E$25</f>
        <v>Model period ending</v>
      </c>
      <c r="F32" s="451">
        <f t="shared" si="14"/>
        <v>0</v>
      </c>
      <c r="G32" s="451" t="str">
        <f t="shared" si="14"/>
        <v>date</v>
      </c>
      <c r="H32" s="451">
        <f t="shared" si="14"/>
        <v>0</v>
      </c>
      <c r="I32" s="452">
        <f t="shared" si="14"/>
        <v>0</v>
      </c>
      <c r="J32" s="451">
        <f t="shared" si="14"/>
        <v>44104</v>
      </c>
      <c r="K32" s="451">
        <f t="shared" si="14"/>
        <v>44196</v>
      </c>
      <c r="L32" s="451">
        <f t="shared" si="14"/>
        <v>44286</v>
      </c>
      <c r="M32" s="451">
        <f t="shared" si="14"/>
        <v>44377</v>
      </c>
      <c r="N32" s="451">
        <f t="shared" si="14"/>
        <v>44469</v>
      </c>
      <c r="O32" s="451">
        <f t="shared" si="14"/>
        <v>44561</v>
      </c>
      <c r="P32" s="451">
        <f t="shared" si="14"/>
        <v>44651</v>
      </c>
      <c r="Q32" s="451">
        <f t="shared" si="14"/>
        <v>44742</v>
      </c>
      <c r="R32" s="451">
        <f t="shared" si="14"/>
        <v>44834</v>
      </c>
      <c r="S32" s="451">
        <f t="shared" si="14"/>
        <v>44926</v>
      </c>
      <c r="T32" s="451">
        <f t="shared" si="14"/>
        <v>45016</v>
      </c>
      <c r="U32" s="451">
        <f t="shared" si="14"/>
        <v>45107</v>
      </c>
      <c r="V32" s="451">
        <f t="shared" si="14"/>
        <v>45199</v>
      </c>
      <c r="W32" s="451">
        <f t="shared" si="14"/>
        <v>45291</v>
      </c>
      <c r="X32" s="451">
        <f t="shared" si="14"/>
        <v>45382</v>
      </c>
      <c r="Y32" s="451">
        <f t="shared" si="14"/>
        <v>45473</v>
      </c>
      <c r="Z32" s="451">
        <f t="shared" si="14"/>
        <v>45565</v>
      </c>
      <c r="AA32" s="451">
        <f t="shared" si="14"/>
        <v>45657</v>
      </c>
      <c r="AB32" s="451">
        <f t="shared" si="14"/>
        <v>45747</v>
      </c>
      <c r="AC32" s="451">
        <f t="shared" si="14"/>
        <v>45838</v>
      </c>
      <c r="AD32" s="451">
        <f t="shared" si="14"/>
        <v>45930</v>
      </c>
      <c r="AE32" s="451">
        <f t="shared" si="14"/>
        <v>46022</v>
      </c>
      <c r="AF32" s="451">
        <f t="shared" si="14"/>
        <v>46112</v>
      </c>
      <c r="AG32" s="451">
        <f t="shared" si="14"/>
        <v>46203</v>
      </c>
      <c r="AH32" s="451">
        <f t="shared" si="14"/>
        <v>46295</v>
      </c>
      <c r="AI32" s="451">
        <f t="shared" si="14"/>
        <v>46387</v>
      </c>
      <c r="AJ32" s="451">
        <f t="shared" si="14"/>
        <v>46477</v>
      </c>
      <c r="AK32" s="451">
        <f t="shared" si="14"/>
        <v>46568</v>
      </c>
      <c r="AL32" s="451">
        <f t="shared" si="14"/>
        <v>46660</v>
      </c>
      <c r="AM32" s="451">
        <f t="shared" si="14"/>
        <v>46752</v>
      </c>
      <c r="AN32" s="451">
        <f t="shared" si="14"/>
        <v>46843</v>
      </c>
      <c r="AO32" s="451">
        <f t="shared" si="14"/>
        <v>46934</v>
      </c>
      <c r="AP32" s="451">
        <f t="shared" si="14"/>
        <v>47026</v>
      </c>
      <c r="AQ32" s="451">
        <f t="shared" si="14"/>
        <v>47118</v>
      </c>
      <c r="AR32" s="451">
        <f t="shared" si="14"/>
        <v>47208</v>
      </c>
      <c r="AS32" s="451">
        <f t="shared" si="14"/>
        <v>47299</v>
      </c>
      <c r="AT32" s="451">
        <f t="shared" si="14"/>
        <v>47391</v>
      </c>
      <c r="AU32" s="451">
        <f t="shared" si="14"/>
        <v>47483</v>
      </c>
      <c r="AV32" s="451">
        <f t="shared" si="14"/>
        <v>47573</v>
      </c>
      <c r="AW32" s="451">
        <f t="shared" si="14"/>
        <v>47664</v>
      </c>
      <c r="AX32" s="451">
        <f t="shared" si="14"/>
        <v>47756</v>
      </c>
      <c r="AY32" s="451">
        <f t="shared" si="14"/>
        <v>47848</v>
      </c>
      <c r="AZ32" s="451">
        <f t="shared" si="14"/>
        <v>47938</v>
      </c>
      <c r="BA32" s="451">
        <f t="shared" si="14"/>
        <v>48029</v>
      </c>
      <c r="BB32" s="451">
        <f t="shared" si="14"/>
        <v>48121</v>
      </c>
      <c r="BC32" s="451">
        <f t="shared" si="14"/>
        <v>48213</v>
      </c>
      <c r="BD32" s="451">
        <f t="shared" si="14"/>
        <v>48304</v>
      </c>
      <c r="BE32" s="451">
        <f t="shared" si="14"/>
        <v>48395</v>
      </c>
      <c r="BF32" s="451">
        <f t="shared" si="14"/>
        <v>48487</v>
      </c>
      <c r="BG32" s="451">
        <f t="shared" si="14"/>
        <v>48579</v>
      </c>
      <c r="BH32" s="451">
        <f t="shared" si="14"/>
        <v>48669</v>
      </c>
      <c r="BI32" s="451">
        <f t="shared" si="14"/>
        <v>48760</v>
      </c>
      <c r="BJ32" s="451">
        <f t="shared" si="14"/>
        <v>48852</v>
      </c>
      <c r="BK32" s="451">
        <f t="shared" si="14"/>
        <v>48944</v>
      </c>
      <c r="BL32" s="451">
        <f t="shared" si="14"/>
        <v>49034</v>
      </c>
      <c r="BM32" s="451">
        <f t="shared" si="14"/>
        <v>49125</v>
      </c>
      <c r="BN32" s="451">
        <f t="shared" si="14"/>
        <v>49217</v>
      </c>
      <c r="BO32" s="451">
        <f t="shared" si="14"/>
        <v>49309</v>
      </c>
      <c r="BP32" s="451">
        <f t="shared" si="14"/>
        <v>49399</v>
      </c>
      <c r="BQ32" s="451">
        <f t="shared" ref="BQ32:EA32" si="15" xml:space="preserve"> BQ$25</f>
        <v>49490</v>
      </c>
      <c r="BR32" s="451">
        <f t="shared" si="15"/>
        <v>49582</v>
      </c>
      <c r="BS32" s="451">
        <f t="shared" si="15"/>
        <v>49674</v>
      </c>
      <c r="BT32" s="451">
        <f t="shared" si="15"/>
        <v>49765</v>
      </c>
      <c r="BU32" s="451">
        <f t="shared" si="15"/>
        <v>49856</v>
      </c>
      <c r="BV32" s="451">
        <f t="shared" si="15"/>
        <v>49948</v>
      </c>
      <c r="BW32" s="451">
        <f t="shared" si="15"/>
        <v>50040</v>
      </c>
      <c r="BX32" s="451">
        <f t="shared" si="15"/>
        <v>50130</v>
      </c>
      <c r="BY32" s="451">
        <f t="shared" si="15"/>
        <v>50221</v>
      </c>
      <c r="BZ32" s="451">
        <f t="shared" si="15"/>
        <v>50313</v>
      </c>
      <c r="CA32" s="451">
        <f t="shared" si="15"/>
        <v>50405</v>
      </c>
      <c r="CB32" s="451">
        <f t="shared" si="15"/>
        <v>50495</v>
      </c>
      <c r="CC32" s="451">
        <f t="shared" si="15"/>
        <v>50586</v>
      </c>
      <c r="CD32" s="451">
        <f t="shared" si="15"/>
        <v>50678</v>
      </c>
      <c r="CE32" s="451">
        <f t="shared" si="15"/>
        <v>50770</v>
      </c>
      <c r="CF32" s="451">
        <f t="shared" si="15"/>
        <v>50860</v>
      </c>
      <c r="CG32" s="451">
        <f t="shared" si="15"/>
        <v>50951</v>
      </c>
      <c r="CH32" s="451">
        <f t="shared" si="15"/>
        <v>51043</v>
      </c>
      <c r="CI32" s="451">
        <f t="shared" si="15"/>
        <v>51135</v>
      </c>
      <c r="CJ32" s="451">
        <f t="shared" si="15"/>
        <v>51226</v>
      </c>
      <c r="CK32" s="451">
        <f t="shared" si="15"/>
        <v>51317</v>
      </c>
      <c r="CL32" s="451">
        <f t="shared" si="15"/>
        <v>51409</v>
      </c>
      <c r="CM32" s="451">
        <f t="shared" si="15"/>
        <v>51501</v>
      </c>
      <c r="CN32" s="451">
        <f t="shared" si="15"/>
        <v>51591</v>
      </c>
      <c r="CO32" s="451">
        <f t="shared" si="15"/>
        <v>51682</v>
      </c>
      <c r="CP32" s="451">
        <f t="shared" si="15"/>
        <v>51774</v>
      </c>
      <c r="CQ32" s="451">
        <f t="shared" si="15"/>
        <v>51866</v>
      </c>
      <c r="CR32" s="451">
        <f t="shared" si="15"/>
        <v>51956</v>
      </c>
      <c r="CS32" s="451">
        <f t="shared" si="15"/>
        <v>52047</v>
      </c>
      <c r="CT32" s="451">
        <f t="shared" si="15"/>
        <v>52139</v>
      </c>
      <c r="CU32" s="451">
        <f t="shared" si="15"/>
        <v>52231</v>
      </c>
      <c r="CV32" s="451">
        <f t="shared" si="15"/>
        <v>52321</v>
      </c>
      <c r="CW32" s="451">
        <f t="shared" si="15"/>
        <v>52412</v>
      </c>
      <c r="CX32" s="451">
        <f t="shared" si="15"/>
        <v>52504</v>
      </c>
      <c r="CY32" s="451">
        <f t="shared" si="15"/>
        <v>52596</v>
      </c>
      <c r="CZ32" s="451">
        <f t="shared" si="15"/>
        <v>52687</v>
      </c>
      <c r="DA32" s="451">
        <f t="shared" si="15"/>
        <v>52778</v>
      </c>
      <c r="DB32" s="451">
        <f t="shared" si="15"/>
        <v>52870</v>
      </c>
      <c r="DC32" s="451">
        <f t="shared" si="15"/>
        <v>52962</v>
      </c>
      <c r="DD32" s="451">
        <f t="shared" si="15"/>
        <v>53052</v>
      </c>
      <c r="DE32" s="451">
        <f t="shared" si="15"/>
        <v>53143</v>
      </c>
      <c r="DF32" s="451">
        <f t="shared" si="15"/>
        <v>53235</v>
      </c>
      <c r="DG32" s="451">
        <f t="shared" si="15"/>
        <v>53327</v>
      </c>
      <c r="DH32" s="451">
        <f t="shared" si="15"/>
        <v>53417</v>
      </c>
      <c r="DI32" s="451">
        <f t="shared" si="15"/>
        <v>53508</v>
      </c>
      <c r="DJ32" s="451">
        <f t="shared" si="15"/>
        <v>53600</v>
      </c>
      <c r="DK32" s="451">
        <f t="shared" si="15"/>
        <v>53692</v>
      </c>
      <c r="DL32" s="451">
        <f t="shared" si="15"/>
        <v>53782</v>
      </c>
      <c r="DM32" s="451">
        <f t="shared" si="15"/>
        <v>53873</v>
      </c>
      <c r="DN32" s="451">
        <f t="shared" si="15"/>
        <v>53965</v>
      </c>
      <c r="DO32" s="451">
        <f t="shared" si="15"/>
        <v>54057</v>
      </c>
      <c r="DP32" s="451">
        <f t="shared" si="15"/>
        <v>54148</v>
      </c>
      <c r="DQ32" s="451">
        <f t="shared" si="15"/>
        <v>54239</v>
      </c>
      <c r="DR32" s="451">
        <f t="shared" si="15"/>
        <v>54331</v>
      </c>
      <c r="DS32" s="451">
        <f t="shared" si="15"/>
        <v>54423</v>
      </c>
      <c r="DT32" s="451">
        <f t="shared" si="15"/>
        <v>54513</v>
      </c>
      <c r="DU32" s="451">
        <f t="shared" si="15"/>
        <v>54604</v>
      </c>
      <c r="DV32" s="451">
        <f t="shared" si="15"/>
        <v>54696</v>
      </c>
      <c r="DW32" s="451">
        <f t="shared" si="15"/>
        <v>54788</v>
      </c>
      <c r="DX32" s="451">
        <f t="shared" si="15"/>
        <v>54878</v>
      </c>
      <c r="DY32" s="451">
        <f t="shared" si="15"/>
        <v>54969</v>
      </c>
      <c r="DZ32" s="451">
        <f t="shared" si="15"/>
        <v>55061</v>
      </c>
      <c r="EA32" s="451">
        <f t="shared" si="15"/>
        <v>55153</v>
      </c>
    </row>
    <row r="33" spans="1:131" hidden="1" outlineLevel="2" x14ac:dyDescent="0.35">
      <c r="A33" s="209"/>
      <c r="B33" s="209"/>
      <c r="C33" s="210"/>
      <c r="D33" s="211"/>
      <c r="E33" s="208" t="s">
        <v>106</v>
      </c>
      <c r="F33" s="208"/>
      <c r="G33" s="208"/>
      <c r="H33" s="208"/>
      <c r="I33" s="208"/>
      <c r="J33" s="208">
        <f t="shared" ref="J33:AO33" si="16" xml:space="preserve"> IF( MONTH(J32) = $F31, 1, 0)</f>
        <v>0</v>
      </c>
      <c r="K33" s="208">
        <f t="shared" si="16"/>
        <v>0</v>
      </c>
      <c r="L33" s="208">
        <f t="shared" si="16"/>
        <v>1</v>
      </c>
      <c r="M33" s="208">
        <f t="shared" si="16"/>
        <v>0</v>
      </c>
      <c r="N33" s="208">
        <f t="shared" si="16"/>
        <v>0</v>
      </c>
      <c r="O33" s="208">
        <f t="shared" si="16"/>
        <v>0</v>
      </c>
      <c r="P33" s="208">
        <f t="shared" si="16"/>
        <v>1</v>
      </c>
      <c r="Q33" s="208">
        <f t="shared" si="16"/>
        <v>0</v>
      </c>
      <c r="R33" s="208">
        <f t="shared" si="16"/>
        <v>0</v>
      </c>
      <c r="S33" s="208">
        <f t="shared" si="16"/>
        <v>0</v>
      </c>
      <c r="T33" s="208">
        <f t="shared" si="16"/>
        <v>1</v>
      </c>
      <c r="U33" s="208">
        <f t="shared" si="16"/>
        <v>0</v>
      </c>
      <c r="V33" s="208">
        <f t="shared" si="16"/>
        <v>0</v>
      </c>
      <c r="W33" s="208">
        <f t="shared" si="16"/>
        <v>0</v>
      </c>
      <c r="X33" s="208">
        <f t="shared" si="16"/>
        <v>1</v>
      </c>
      <c r="Y33" s="208">
        <f t="shared" si="16"/>
        <v>0</v>
      </c>
      <c r="Z33" s="208">
        <f t="shared" si="16"/>
        <v>0</v>
      </c>
      <c r="AA33" s="208">
        <f t="shared" si="16"/>
        <v>0</v>
      </c>
      <c r="AB33" s="208">
        <f t="shared" si="16"/>
        <v>1</v>
      </c>
      <c r="AC33" s="208">
        <f t="shared" si="16"/>
        <v>0</v>
      </c>
      <c r="AD33" s="208">
        <f t="shared" si="16"/>
        <v>0</v>
      </c>
      <c r="AE33" s="208">
        <f t="shared" si="16"/>
        <v>0</v>
      </c>
      <c r="AF33" s="208">
        <f t="shared" si="16"/>
        <v>1</v>
      </c>
      <c r="AG33" s="208">
        <f t="shared" si="16"/>
        <v>0</v>
      </c>
      <c r="AH33" s="208">
        <f t="shared" si="16"/>
        <v>0</v>
      </c>
      <c r="AI33" s="208">
        <f t="shared" si="16"/>
        <v>0</v>
      </c>
      <c r="AJ33" s="208">
        <f t="shared" si="16"/>
        <v>1</v>
      </c>
      <c r="AK33" s="208">
        <f t="shared" si="16"/>
        <v>0</v>
      </c>
      <c r="AL33" s="208">
        <f t="shared" si="16"/>
        <v>0</v>
      </c>
      <c r="AM33" s="208">
        <f t="shared" si="16"/>
        <v>0</v>
      </c>
      <c r="AN33" s="208">
        <f t="shared" si="16"/>
        <v>1</v>
      </c>
      <c r="AO33" s="208">
        <f t="shared" si="16"/>
        <v>0</v>
      </c>
      <c r="AP33" s="208">
        <f t="shared" ref="AP33:BU33" si="17" xml:space="preserve"> IF( MONTH(AP32) = $F31, 1, 0)</f>
        <v>0</v>
      </c>
      <c r="AQ33" s="208">
        <f t="shared" si="17"/>
        <v>0</v>
      </c>
      <c r="AR33" s="208">
        <f t="shared" si="17"/>
        <v>1</v>
      </c>
      <c r="AS33" s="208">
        <f t="shared" si="17"/>
        <v>0</v>
      </c>
      <c r="AT33" s="208">
        <f t="shared" si="17"/>
        <v>0</v>
      </c>
      <c r="AU33" s="208">
        <f t="shared" si="17"/>
        <v>0</v>
      </c>
      <c r="AV33" s="208">
        <f t="shared" si="17"/>
        <v>1</v>
      </c>
      <c r="AW33" s="208">
        <f t="shared" si="17"/>
        <v>0</v>
      </c>
      <c r="AX33" s="208">
        <f t="shared" si="17"/>
        <v>0</v>
      </c>
      <c r="AY33" s="208">
        <f t="shared" si="17"/>
        <v>0</v>
      </c>
      <c r="AZ33" s="208">
        <f t="shared" si="17"/>
        <v>1</v>
      </c>
      <c r="BA33" s="208">
        <f t="shared" si="17"/>
        <v>0</v>
      </c>
      <c r="BB33" s="208">
        <f t="shared" si="17"/>
        <v>0</v>
      </c>
      <c r="BC33" s="208">
        <f t="shared" si="17"/>
        <v>0</v>
      </c>
      <c r="BD33" s="208">
        <f t="shared" si="17"/>
        <v>1</v>
      </c>
      <c r="BE33" s="208">
        <f t="shared" si="17"/>
        <v>0</v>
      </c>
      <c r="BF33" s="208">
        <f t="shared" si="17"/>
        <v>0</v>
      </c>
      <c r="BG33" s="208">
        <f t="shared" si="17"/>
        <v>0</v>
      </c>
      <c r="BH33" s="208">
        <f t="shared" si="17"/>
        <v>1</v>
      </c>
      <c r="BI33" s="208">
        <f t="shared" si="17"/>
        <v>0</v>
      </c>
      <c r="BJ33" s="208">
        <f t="shared" si="17"/>
        <v>0</v>
      </c>
      <c r="BK33" s="208">
        <f t="shared" si="17"/>
        <v>0</v>
      </c>
      <c r="BL33" s="208">
        <f t="shared" si="17"/>
        <v>1</v>
      </c>
      <c r="BM33" s="208">
        <f t="shared" si="17"/>
        <v>0</v>
      </c>
      <c r="BN33" s="208">
        <f t="shared" si="17"/>
        <v>0</v>
      </c>
      <c r="BO33" s="208">
        <f t="shared" si="17"/>
        <v>0</v>
      </c>
      <c r="BP33" s="208">
        <f t="shared" si="17"/>
        <v>1</v>
      </c>
      <c r="BQ33" s="208">
        <f t="shared" si="17"/>
        <v>0</v>
      </c>
      <c r="BR33" s="208">
        <f t="shared" si="17"/>
        <v>0</v>
      </c>
      <c r="BS33" s="208">
        <f t="shared" si="17"/>
        <v>0</v>
      </c>
      <c r="BT33" s="208">
        <f t="shared" si="17"/>
        <v>1</v>
      </c>
      <c r="BU33" s="208">
        <f t="shared" si="17"/>
        <v>0</v>
      </c>
      <c r="BV33" s="208">
        <f t="shared" ref="BV33:DA33" si="18" xml:space="preserve"> IF( MONTH(BV32) = $F31, 1, 0)</f>
        <v>0</v>
      </c>
      <c r="BW33" s="208">
        <f t="shared" si="18"/>
        <v>0</v>
      </c>
      <c r="BX33" s="208">
        <f t="shared" si="18"/>
        <v>1</v>
      </c>
      <c r="BY33" s="208">
        <f t="shared" si="18"/>
        <v>0</v>
      </c>
      <c r="BZ33" s="208">
        <f t="shared" si="18"/>
        <v>0</v>
      </c>
      <c r="CA33" s="208">
        <f t="shared" si="18"/>
        <v>0</v>
      </c>
      <c r="CB33" s="208">
        <f t="shared" si="18"/>
        <v>1</v>
      </c>
      <c r="CC33" s="208">
        <f t="shared" si="18"/>
        <v>0</v>
      </c>
      <c r="CD33" s="208">
        <f t="shared" si="18"/>
        <v>0</v>
      </c>
      <c r="CE33" s="208">
        <f t="shared" si="18"/>
        <v>0</v>
      </c>
      <c r="CF33" s="208">
        <f t="shared" si="18"/>
        <v>1</v>
      </c>
      <c r="CG33" s="208">
        <f t="shared" si="18"/>
        <v>0</v>
      </c>
      <c r="CH33" s="208">
        <f t="shared" si="18"/>
        <v>0</v>
      </c>
      <c r="CI33" s="208">
        <f t="shared" si="18"/>
        <v>0</v>
      </c>
      <c r="CJ33" s="208">
        <f t="shared" si="18"/>
        <v>1</v>
      </c>
      <c r="CK33" s="208">
        <f t="shared" si="18"/>
        <v>0</v>
      </c>
      <c r="CL33" s="208">
        <f t="shared" si="18"/>
        <v>0</v>
      </c>
      <c r="CM33" s="208">
        <f t="shared" si="18"/>
        <v>0</v>
      </c>
      <c r="CN33" s="208">
        <f t="shared" si="18"/>
        <v>1</v>
      </c>
      <c r="CO33" s="208">
        <f t="shared" si="18"/>
        <v>0</v>
      </c>
      <c r="CP33" s="208">
        <f t="shared" si="18"/>
        <v>0</v>
      </c>
      <c r="CQ33" s="208">
        <f t="shared" si="18"/>
        <v>0</v>
      </c>
      <c r="CR33" s="208">
        <f t="shared" si="18"/>
        <v>1</v>
      </c>
      <c r="CS33" s="208">
        <f t="shared" si="18"/>
        <v>0</v>
      </c>
      <c r="CT33" s="208">
        <f t="shared" si="18"/>
        <v>0</v>
      </c>
      <c r="CU33" s="208">
        <f t="shared" si="18"/>
        <v>0</v>
      </c>
      <c r="CV33" s="208">
        <f t="shared" si="18"/>
        <v>1</v>
      </c>
      <c r="CW33" s="208">
        <f t="shared" si="18"/>
        <v>0</v>
      </c>
      <c r="CX33" s="208">
        <f t="shared" si="18"/>
        <v>0</v>
      </c>
      <c r="CY33" s="208">
        <f t="shared" si="18"/>
        <v>0</v>
      </c>
      <c r="CZ33" s="208">
        <f t="shared" si="18"/>
        <v>1</v>
      </c>
      <c r="DA33" s="208">
        <f t="shared" si="18"/>
        <v>0</v>
      </c>
      <c r="DB33" s="208">
        <f t="shared" ref="DB33:EA33" si="19" xml:space="preserve"> IF( MONTH(DB32) = $F31, 1, 0)</f>
        <v>0</v>
      </c>
      <c r="DC33" s="208">
        <f t="shared" si="19"/>
        <v>0</v>
      </c>
      <c r="DD33" s="208">
        <f t="shared" si="19"/>
        <v>1</v>
      </c>
      <c r="DE33" s="208">
        <f t="shared" si="19"/>
        <v>0</v>
      </c>
      <c r="DF33" s="208">
        <f t="shared" si="19"/>
        <v>0</v>
      </c>
      <c r="DG33" s="208">
        <f t="shared" si="19"/>
        <v>0</v>
      </c>
      <c r="DH33" s="208">
        <f t="shared" si="19"/>
        <v>1</v>
      </c>
      <c r="DI33" s="208">
        <f t="shared" si="19"/>
        <v>0</v>
      </c>
      <c r="DJ33" s="208">
        <f t="shared" si="19"/>
        <v>0</v>
      </c>
      <c r="DK33" s="208">
        <f t="shared" si="19"/>
        <v>0</v>
      </c>
      <c r="DL33" s="208">
        <f t="shared" si="19"/>
        <v>1</v>
      </c>
      <c r="DM33" s="208">
        <f t="shared" si="19"/>
        <v>0</v>
      </c>
      <c r="DN33" s="208">
        <f t="shared" si="19"/>
        <v>0</v>
      </c>
      <c r="DO33" s="208">
        <f t="shared" si="19"/>
        <v>0</v>
      </c>
      <c r="DP33" s="208">
        <f t="shared" si="19"/>
        <v>1</v>
      </c>
      <c r="DQ33" s="208">
        <f t="shared" si="19"/>
        <v>0</v>
      </c>
      <c r="DR33" s="208">
        <f t="shared" si="19"/>
        <v>0</v>
      </c>
      <c r="DS33" s="208">
        <f t="shared" si="19"/>
        <v>0</v>
      </c>
      <c r="DT33" s="208">
        <f t="shared" si="19"/>
        <v>1</v>
      </c>
      <c r="DU33" s="208">
        <f t="shared" si="19"/>
        <v>0</v>
      </c>
      <c r="DV33" s="208">
        <f t="shared" si="19"/>
        <v>0</v>
      </c>
      <c r="DW33" s="208">
        <f t="shared" si="19"/>
        <v>0</v>
      </c>
      <c r="DX33" s="208">
        <f t="shared" si="19"/>
        <v>1</v>
      </c>
      <c r="DY33" s="208">
        <f t="shared" si="19"/>
        <v>0</v>
      </c>
      <c r="DZ33" s="208">
        <f t="shared" si="19"/>
        <v>0</v>
      </c>
      <c r="EA33" s="208">
        <f t="shared" si="19"/>
        <v>0</v>
      </c>
    </row>
    <row r="34" spans="1:131" hidden="1" outlineLevel="2" x14ac:dyDescent="0.35">
      <c r="A34" s="209"/>
      <c r="B34" s="209"/>
      <c r="C34" s="210"/>
      <c r="D34" s="211"/>
      <c r="E34" s="208"/>
      <c r="F34" s="208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8"/>
      <c r="T34" s="208"/>
      <c r="U34" s="208"/>
      <c r="V34" s="208"/>
      <c r="W34" s="208"/>
      <c r="X34" s="20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  <c r="BI34" s="208"/>
      <c r="BJ34" s="208"/>
      <c r="BK34" s="208"/>
      <c r="BL34" s="208"/>
      <c r="BM34" s="208"/>
      <c r="BN34" s="208"/>
      <c r="BO34" s="208"/>
      <c r="BP34" s="208"/>
      <c r="BQ34" s="208"/>
      <c r="BR34" s="208"/>
      <c r="BS34" s="208"/>
      <c r="BT34" s="208"/>
      <c r="BU34" s="208"/>
      <c r="BV34" s="208"/>
      <c r="BW34" s="208"/>
      <c r="BX34" s="208"/>
      <c r="BY34" s="208"/>
      <c r="BZ34" s="208"/>
      <c r="CA34" s="208"/>
      <c r="CB34" s="208"/>
      <c r="CC34" s="208"/>
      <c r="CD34" s="208"/>
      <c r="CE34" s="208"/>
      <c r="CF34" s="208"/>
      <c r="CG34" s="208"/>
      <c r="CH34" s="208"/>
      <c r="CI34" s="208"/>
      <c r="CJ34" s="208"/>
      <c r="CK34" s="208"/>
      <c r="CL34" s="208"/>
      <c r="CM34" s="208"/>
      <c r="CN34" s="208"/>
      <c r="CO34" s="208"/>
      <c r="CP34" s="208"/>
      <c r="CQ34" s="208"/>
      <c r="CR34" s="208"/>
      <c r="CS34" s="208"/>
      <c r="CT34" s="208"/>
      <c r="CU34" s="208"/>
      <c r="CV34" s="208"/>
      <c r="CW34" s="208"/>
      <c r="CX34" s="208"/>
      <c r="CY34" s="208"/>
      <c r="CZ34" s="208"/>
      <c r="DA34" s="208"/>
      <c r="DB34" s="208"/>
      <c r="DC34" s="208"/>
      <c r="DD34" s="208"/>
      <c r="DE34" s="208"/>
      <c r="DF34" s="208"/>
      <c r="DG34" s="208"/>
      <c r="DH34" s="208"/>
      <c r="DI34" s="208"/>
      <c r="DJ34" s="208"/>
      <c r="DK34" s="208"/>
      <c r="DL34" s="208"/>
      <c r="DM34" s="208"/>
      <c r="DN34" s="208"/>
      <c r="DO34" s="208"/>
      <c r="DP34" s="208"/>
      <c r="DQ34" s="208"/>
      <c r="DR34" s="208"/>
      <c r="DS34" s="208"/>
      <c r="DT34" s="208"/>
      <c r="DU34" s="208"/>
      <c r="DV34" s="208"/>
      <c r="DW34" s="208"/>
      <c r="DX34" s="208"/>
      <c r="DY34" s="208"/>
      <c r="DZ34" s="208"/>
      <c r="EA34" s="208"/>
    </row>
    <row r="35" spans="1:131" hidden="1" outlineLevel="2" x14ac:dyDescent="0.35">
      <c r="A35" s="410"/>
      <c r="B35" s="410"/>
      <c r="C35" s="411"/>
      <c r="D35" s="174"/>
      <c r="E35" s="174" t="str">
        <f xml:space="preserve"> InpC!E$14</f>
        <v>Annual year end date of first operating period</v>
      </c>
      <c r="F35" s="174">
        <f xml:space="preserve"> InpC!F$14</f>
        <v>43921</v>
      </c>
      <c r="G35" s="174" t="str">
        <f xml:space="preserve"> InpC!G$14</f>
        <v>date</v>
      </c>
      <c r="H35" s="174"/>
      <c r="I35" s="412"/>
      <c r="J35" s="412"/>
      <c r="K35" s="412"/>
      <c r="L35" s="412"/>
      <c r="M35" s="412"/>
      <c r="N35" s="412"/>
      <c r="O35" s="412"/>
      <c r="P35" s="412"/>
      <c r="Q35" s="412"/>
      <c r="R35" s="412"/>
      <c r="S35" s="412"/>
      <c r="T35" s="412"/>
      <c r="U35" s="412"/>
      <c r="V35" s="412"/>
      <c r="W35" s="412"/>
      <c r="X35" s="412"/>
      <c r="Y35" s="412"/>
      <c r="Z35" s="412"/>
      <c r="AA35" s="412"/>
      <c r="AB35" s="412"/>
      <c r="AC35" s="412"/>
      <c r="AD35" s="412"/>
      <c r="AE35" s="412"/>
      <c r="AF35" s="412"/>
      <c r="AG35" s="412"/>
      <c r="AH35" s="412"/>
      <c r="AI35" s="412"/>
      <c r="AJ35" s="412"/>
      <c r="AK35" s="412"/>
      <c r="AL35" s="412"/>
      <c r="AM35" s="412"/>
      <c r="AN35" s="412"/>
      <c r="AO35" s="412"/>
      <c r="AP35" s="412"/>
      <c r="AQ35" s="412"/>
      <c r="AR35" s="412"/>
      <c r="AS35" s="412"/>
      <c r="AT35" s="412"/>
      <c r="AU35" s="412"/>
      <c r="AV35" s="412"/>
      <c r="AW35" s="412"/>
      <c r="AX35" s="412"/>
      <c r="AY35" s="412"/>
      <c r="AZ35" s="412"/>
      <c r="BA35" s="412"/>
      <c r="BB35" s="412"/>
      <c r="BC35" s="412"/>
      <c r="BD35" s="412"/>
      <c r="BE35" s="412"/>
      <c r="BF35" s="412"/>
      <c r="BG35" s="412"/>
      <c r="BH35" s="412"/>
      <c r="BI35" s="412"/>
      <c r="BJ35" s="412"/>
      <c r="BK35" s="412"/>
      <c r="BL35" s="412"/>
      <c r="BM35" s="412"/>
      <c r="BN35" s="412"/>
      <c r="BO35" s="412"/>
      <c r="BP35" s="412"/>
      <c r="BQ35" s="412"/>
      <c r="BR35" s="412"/>
      <c r="BS35" s="412"/>
      <c r="BT35" s="412"/>
      <c r="BU35" s="412"/>
      <c r="BV35" s="412"/>
      <c r="BW35" s="412"/>
      <c r="BX35" s="412"/>
      <c r="BY35" s="412"/>
      <c r="BZ35" s="412"/>
      <c r="CA35" s="412"/>
      <c r="CB35" s="412"/>
      <c r="CC35" s="412"/>
      <c r="CD35" s="412"/>
      <c r="CE35" s="412"/>
      <c r="CF35" s="412"/>
      <c r="CG35" s="412"/>
      <c r="CH35" s="412"/>
      <c r="CI35" s="412"/>
      <c r="CJ35" s="412"/>
      <c r="CK35" s="412"/>
      <c r="CL35" s="412"/>
      <c r="CM35" s="412"/>
      <c r="CN35" s="412"/>
      <c r="CO35" s="412"/>
      <c r="CP35" s="412"/>
      <c r="CQ35" s="412"/>
      <c r="CR35" s="412"/>
      <c r="CS35" s="412"/>
      <c r="CT35" s="412"/>
      <c r="CU35" s="412"/>
      <c r="CV35" s="412"/>
      <c r="CW35" s="412"/>
      <c r="CX35" s="412"/>
      <c r="CY35" s="412"/>
      <c r="CZ35" s="412"/>
      <c r="DA35" s="412"/>
      <c r="DB35" s="412"/>
      <c r="DC35" s="412"/>
      <c r="DD35" s="412"/>
      <c r="DE35" s="412"/>
      <c r="DF35" s="412"/>
      <c r="DG35" s="412"/>
      <c r="DH35" s="412"/>
      <c r="DI35" s="412"/>
      <c r="DJ35" s="412"/>
      <c r="DK35" s="412"/>
      <c r="DL35" s="412"/>
      <c r="DM35" s="412"/>
      <c r="DN35" s="412"/>
      <c r="DO35" s="412"/>
      <c r="DP35" s="412"/>
      <c r="DQ35" s="412"/>
      <c r="DR35" s="412"/>
      <c r="DS35" s="412"/>
      <c r="DT35" s="412"/>
      <c r="DU35" s="412"/>
      <c r="DV35" s="412"/>
      <c r="DW35" s="412"/>
      <c r="DX35" s="412"/>
      <c r="DY35" s="412"/>
      <c r="DZ35" s="412"/>
      <c r="EA35" s="412"/>
    </row>
    <row r="36" spans="1:131" hidden="1" outlineLevel="2" x14ac:dyDescent="0.35">
      <c r="A36" s="413"/>
      <c r="B36" s="413"/>
      <c r="C36" s="414"/>
      <c r="D36" s="415"/>
      <c r="E36" s="99" t="str">
        <f xml:space="preserve"> InpC!E$56</f>
        <v>Months in year</v>
      </c>
      <c r="F36" s="99">
        <f xml:space="preserve"> InpC!F$56</f>
        <v>12</v>
      </c>
      <c r="G36" s="99" t="str">
        <f xml:space="preserve"> InpC!G$56</f>
        <v>months</v>
      </c>
      <c r="H36" s="99"/>
      <c r="I36" s="106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99"/>
      <c r="BN36" s="99"/>
      <c r="BO36" s="99"/>
      <c r="BP36" s="99"/>
      <c r="BQ36" s="99"/>
      <c r="BR36" s="99"/>
      <c r="BS36" s="99"/>
      <c r="BT36" s="99"/>
      <c r="BU36" s="99"/>
      <c r="BV36" s="99"/>
      <c r="BW36" s="99"/>
      <c r="BX36" s="99"/>
      <c r="BY36" s="99"/>
      <c r="BZ36" s="99"/>
      <c r="CA36" s="99"/>
      <c r="CB36" s="99"/>
      <c r="CC36" s="99"/>
      <c r="CD36" s="99"/>
      <c r="CE36" s="99"/>
      <c r="CF36" s="99"/>
      <c r="CG36" s="99"/>
      <c r="CH36" s="99"/>
      <c r="CI36" s="99"/>
      <c r="CJ36" s="99"/>
      <c r="CK36" s="99"/>
      <c r="CL36" s="99"/>
      <c r="CM36" s="99"/>
      <c r="CN36" s="99"/>
      <c r="CO36" s="99"/>
      <c r="CP36" s="99"/>
      <c r="CQ36" s="99"/>
      <c r="CR36" s="99"/>
      <c r="CS36" s="99"/>
      <c r="CT36" s="99"/>
      <c r="CU36" s="99"/>
      <c r="CV36" s="99"/>
      <c r="CW36" s="99"/>
      <c r="CX36" s="99"/>
      <c r="CY36" s="99"/>
      <c r="CZ36" s="99"/>
      <c r="DA36" s="99"/>
      <c r="DB36" s="99"/>
      <c r="DC36" s="99"/>
      <c r="DD36" s="99"/>
      <c r="DE36" s="99"/>
      <c r="DF36" s="99"/>
      <c r="DG36" s="99"/>
      <c r="DH36" s="99"/>
      <c r="DI36" s="99"/>
      <c r="DJ36" s="99"/>
      <c r="DK36" s="99"/>
      <c r="DL36" s="99"/>
      <c r="DM36" s="99"/>
      <c r="DN36" s="99"/>
      <c r="DO36" s="99"/>
      <c r="DP36" s="99"/>
      <c r="DQ36" s="99"/>
      <c r="DR36" s="99"/>
      <c r="DS36" s="99"/>
      <c r="DT36" s="99"/>
      <c r="DU36" s="99"/>
      <c r="DV36" s="99"/>
      <c r="DW36" s="99"/>
      <c r="DX36" s="99"/>
      <c r="DY36" s="99"/>
      <c r="DZ36" s="99"/>
      <c r="EA36" s="99"/>
    </row>
    <row r="37" spans="1:131" hidden="1" outlineLevel="2" x14ac:dyDescent="0.35">
      <c r="A37" s="209"/>
      <c r="B37" s="435"/>
      <c r="C37" s="210"/>
      <c r="D37" s="211"/>
      <c r="E37" s="206" t="str">
        <f t="shared" ref="E37:BP37" si="20" xml:space="preserve"> E$14</f>
        <v>First model column flag</v>
      </c>
      <c r="F37" s="206">
        <f t="shared" si="20"/>
        <v>0</v>
      </c>
      <c r="G37" s="206" t="str">
        <f t="shared" si="20"/>
        <v>flag</v>
      </c>
      <c r="H37" s="206">
        <f t="shared" si="20"/>
        <v>1</v>
      </c>
      <c r="I37" s="208">
        <f t="shared" si="20"/>
        <v>0</v>
      </c>
      <c r="J37" s="206">
        <f t="shared" si="20"/>
        <v>1</v>
      </c>
      <c r="K37" s="206">
        <f t="shared" si="20"/>
        <v>0</v>
      </c>
      <c r="L37" s="206">
        <f t="shared" si="20"/>
        <v>0</v>
      </c>
      <c r="M37" s="206">
        <f t="shared" si="20"/>
        <v>0</v>
      </c>
      <c r="N37" s="206">
        <f t="shared" si="20"/>
        <v>0</v>
      </c>
      <c r="O37" s="206">
        <f t="shared" si="20"/>
        <v>0</v>
      </c>
      <c r="P37" s="206">
        <f t="shared" si="20"/>
        <v>0</v>
      </c>
      <c r="Q37" s="206">
        <f t="shared" si="20"/>
        <v>0</v>
      </c>
      <c r="R37" s="206">
        <f t="shared" si="20"/>
        <v>0</v>
      </c>
      <c r="S37" s="206">
        <f t="shared" si="20"/>
        <v>0</v>
      </c>
      <c r="T37" s="206">
        <f t="shared" si="20"/>
        <v>0</v>
      </c>
      <c r="U37" s="206">
        <f t="shared" si="20"/>
        <v>0</v>
      </c>
      <c r="V37" s="206">
        <f t="shared" si="20"/>
        <v>0</v>
      </c>
      <c r="W37" s="206">
        <f t="shared" si="20"/>
        <v>0</v>
      </c>
      <c r="X37" s="206">
        <f t="shared" si="20"/>
        <v>0</v>
      </c>
      <c r="Y37" s="206">
        <f t="shared" si="20"/>
        <v>0</v>
      </c>
      <c r="Z37" s="206">
        <f t="shared" si="20"/>
        <v>0</v>
      </c>
      <c r="AA37" s="206">
        <f t="shared" si="20"/>
        <v>0</v>
      </c>
      <c r="AB37" s="206">
        <f t="shared" si="20"/>
        <v>0</v>
      </c>
      <c r="AC37" s="206">
        <f t="shared" si="20"/>
        <v>0</v>
      </c>
      <c r="AD37" s="206">
        <f t="shared" si="20"/>
        <v>0</v>
      </c>
      <c r="AE37" s="206">
        <f t="shared" si="20"/>
        <v>0</v>
      </c>
      <c r="AF37" s="206">
        <f t="shared" si="20"/>
        <v>0</v>
      </c>
      <c r="AG37" s="206">
        <f t="shared" si="20"/>
        <v>0</v>
      </c>
      <c r="AH37" s="206">
        <f t="shared" si="20"/>
        <v>0</v>
      </c>
      <c r="AI37" s="206">
        <f t="shared" si="20"/>
        <v>0</v>
      </c>
      <c r="AJ37" s="206">
        <f t="shared" si="20"/>
        <v>0</v>
      </c>
      <c r="AK37" s="206">
        <f t="shared" si="20"/>
        <v>0</v>
      </c>
      <c r="AL37" s="206">
        <f t="shared" si="20"/>
        <v>0</v>
      </c>
      <c r="AM37" s="206">
        <f t="shared" si="20"/>
        <v>0</v>
      </c>
      <c r="AN37" s="206">
        <f t="shared" si="20"/>
        <v>0</v>
      </c>
      <c r="AO37" s="206">
        <f t="shared" si="20"/>
        <v>0</v>
      </c>
      <c r="AP37" s="206">
        <f t="shared" si="20"/>
        <v>0</v>
      </c>
      <c r="AQ37" s="206">
        <f t="shared" si="20"/>
        <v>0</v>
      </c>
      <c r="AR37" s="206">
        <f t="shared" si="20"/>
        <v>0</v>
      </c>
      <c r="AS37" s="206">
        <f t="shared" si="20"/>
        <v>0</v>
      </c>
      <c r="AT37" s="206">
        <f t="shared" si="20"/>
        <v>0</v>
      </c>
      <c r="AU37" s="206">
        <f t="shared" si="20"/>
        <v>0</v>
      </c>
      <c r="AV37" s="206">
        <f t="shared" si="20"/>
        <v>0</v>
      </c>
      <c r="AW37" s="206">
        <f t="shared" si="20"/>
        <v>0</v>
      </c>
      <c r="AX37" s="206">
        <f t="shared" si="20"/>
        <v>0</v>
      </c>
      <c r="AY37" s="206">
        <f t="shared" si="20"/>
        <v>0</v>
      </c>
      <c r="AZ37" s="206">
        <f t="shared" si="20"/>
        <v>0</v>
      </c>
      <c r="BA37" s="206">
        <f t="shared" si="20"/>
        <v>0</v>
      </c>
      <c r="BB37" s="206">
        <f t="shared" si="20"/>
        <v>0</v>
      </c>
      <c r="BC37" s="206">
        <f t="shared" si="20"/>
        <v>0</v>
      </c>
      <c r="BD37" s="206">
        <f t="shared" si="20"/>
        <v>0</v>
      </c>
      <c r="BE37" s="206">
        <f t="shared" si="20"/>
        <v>0</v>
      </c>
      <c r="BF37" s="206">
        <f t="shared" si="20"/>
        <v>0</v>
      </c>
      <c r="BG37" s="206">
        <f t="shared" si="20"/>
        <v>0</v>
      </c>
      <c r="BH37" s="206">
        <f t="shared" si="20"/>
        <v>0</v>
      </c>
      <c r="BI37" s="206">
        <f t="shared" si="20"/>
        <v>0</v>
      </c>
      <c r="BJ37" s="206">
        <f t="shared" si="20"/>
        <v>0</v>
      </c>
      <c r="BK37" s="206">
        <f t="shared" si="20"/>
        <v>0</v>
      </c>
      <c r="BL37" s="206">
        <f t="shared" si="20"/>
        <v>0</v>
      </c>
      <c r="BM37" s="206">
        <f t="shared" si="20"/>
        <v>0</v>
      </c>
      <c r="BN37" s="206">
        <f t="shared" si="20"/>
        <v>0</v>
      </c>
      <c r="BO37" s="206">
        <f t="shared" si="20"/>
        <v>0</v>
      </c>
      <c r="BP37" s="206">
        <f t="shared" si="20"/>
        <v>0</v>
      </c>
      <c r="BQ37" s="206">
        <f t="shared" ref="BQ37:EA37" si="21" xml:space="preserve"> BQ$14</f>
        <v>0</v>
      </c>
      <c r="BR37" s="206">
        <f t="shared" si="21"/>
        <v>0</v>
      </c>
      <c r="BS37" s="206">
        <f t="shared" si="21"/>
        <v>0</v>
      </c>
      <c r="BT37" s="206">
        <f t="shared" si="21"/>
        <v>0</v>
      </c>
      <c r="BU37" s="206">
        <f t="shared" si="21"/>
        <v>0</v>
      </c>
      <c r="BV37" s="206">
        <f t="shared" si="21"/>
        <v>0</v>
      </c>
      <c r="BW37" s="206">
        <f t="shared" si="21"/>
        <v>0</v>
      </c>
      <c r="BX37" s="206">
        <f t="shared" si="21"/>
        <v>0</v>
      </c>
      <c r="BY37" s="206">
        <f t="shared" si="21"/>
        <v>0</v>
      </c>
      <c r="BZ37" s="206">
        <f t="shared" si="21"/>
        <v>0</v>
      </c>
      <c r="CA37" s="206">
        <f t="shared" si="21"/>
        <v>0</v>
      </c>
      <c r="CB37" s="206">
        <f t="shared" si="21"/>
        <v>0</v>
      </c>
      <c r="CC37" s="206">
        <f t="shared" si="21"/>
        <v>0</v>
      </c>
      <c r="CD37" s="206">
        <f t="shared" si="21"/>
        <v>0</v>
      </c>
      <c r="CE37" s="206">
        <f t="shared" si="21"/>
        <v>0</v>
      </c>
      <c r="CF37" s="206">
        <f t="shared" si="21"/>
        <v>0</v>
      </c>
      <c r="CG37" s="206">
        <f t="shared" si="21"/>
        <v>0</v>
      </c>
      <c r="CH37" s="206">
        <f t="shared" si="21"/>
        <v>0</v>
      </c>
      <c r="CI37" s="206">
        <f t="shared" si="21"/>
        <v>0</v>
      </c>
      <c r="CJ37" s="206">
        <f t="shared" si="21"/>
        <v>0</v>
      </c>
      <c r="CK37" s="206">
        <f t="shared" si="21"/>
        <v>0</v>
      </c>
      <c r="CL37" s="206">
        <f t="shared" si="21"/>
        <v>0</v>
      </c>
      <c r="CM37" s="206">
        <f t="shared" si="21"/>
        <v>0</v>
      </c>
      <c r="CN37" s="206">
        <f t="shared" si="21"/>
        <v>0</v>
      </c>
      <c r="CO37" s="206">
        <f t="shared" si="21"/>
        <v>0</v>
      </c>
      <c r="CP37" s="206">
        <f t="shared" si="21"/>
        <v>0</v>
      </c>
      <c r="CQ37" s="206">
        <f t="shared" si="21"/>
        <v>0</v>
      </c>
      <c r="CR37" s="206">
        <f t="shared" si="21"/>
        <v>0</v>
      </c>
      <c r="CS37" s="206">
        <f t="shared" si="21"/>
        <v>0</v>
      </c>
      <c r="CT37" s="206">
        <f t="shared" si="21"/>
        <v>0</v>
      </c>
      <c r="CU37" s="206">
        <f t="shared" si="21"/>
        <v>0</v>
      </c>
      <c r="CV37" s="206">
        <f t="shared" si="21"/>
        <v>0</v>
      </c>
      <c r="CW37" s="206">
        <f t="shared" si="21"/>
        <v>0</v>
      </c>
      <c r="CX37" s="206">
        <f t="shared" si="21"/>
        <v>0</v>
      </c>
      <c r="CY37" s="206">
        <f t="shared" si="21"/>
        <v>0</v>
      </c>
      <c r="CZ37" s="206">
        <f t="shared" si="21"/>
        <v>0</v>
      </c>
      <c r="DA37" s="206">
        <f t="shared" si="21"/>
        <v>0</v>
      </c>
      <c r="DB37" s="206">
        <f t="shared" si="21"/>
        <v>0</v>
      </c>
      <c r="DC37" s="206">
        <f t="shared" si="21"/>
        <v>0</v>
      </c>
      <c r="DD37" s="206">
        <f t="shared" si="21"/>
        <v>0</v>
      </c>
      <c r="DE37" s="206">
        <f t="shared" si="21"/>
        <v>0</v>
      </c>
      <c r="DF37" s="206">
        <f t="shared" si="21"/>
        <v>0</v>
      </c>
      <c r="DG37" s="206">
        <f t="shared" si="21"/>
        <v>0</v>
      </c>
      <c r="DH37" s="206">
        <f t="shared" si="21"/>
        <v>0</v>
      </c>
      <c r="DI37" s="206">
        <f t="shared" si="21"/>
        <v>0</v>
      </c>
      <c r="DJ37" s="206">
        <f t="shared" si="21"/>
        <v>0</v>
      </c>
      <c r="DK37" s="206">
        <f t="shared" si="21"/>
        <v>0</v>
      </c>
      <c r="DL37" s="206">
        <f t="shared" si="21"/>
        <v>0</v>
      </c>
      <c r="DM37" s="206">
        <f t="shared" si="21"/>
        <v>0</v>
      </c>
      <c r="DN37" s="206">
        <f t="shared" si="21"/>
        <v>0</v>
      </c>
      <c r="DO37" s="206">
        <f t="shared" si="21"/>
        <v>0</v>
      </c>
      <c r="DP37" s="206">
        <f t="shared" si="21"/>
        <v>0</v>
      </c>
      <c r="DQ37" s="206">
        <f t="shared" si="21"/>
        <v>0</v>
      </c>
      <c r="DR37" s="206">
        <f t="shared" si="21"/>
        <v>0</v>
      </c>
      <c r="DS37" s="206">
        <f t="shared" si="21"/>
        <v>0</v>
      </c>
      <c r="DT37" s="206">
        <f t="shared" si="21"/>
        <v>0</v>
      </c>
      <c r="DU37" s="206">
        <f t="shared" si="21"/>
        <v>0</v>
      </c>
      <c r="DV37" s="206">
        <f t="shared" si="21"/>
        <v>0</v>
      </c>
      <c r="DW37" s="206">
        <f t="shared" si="21"/>
        <v>0</v>
      </c>
      <c r="DX37" s="206">
        <f t="shared" si="21"/>
        <v>0</v>
      </c>
      <c r="DY37" s="206">
        <f t="shared" si="21"/>
        <v>0</v>
      </c>
      <c r="DZ37" s="206">
        <f t="shared" si="21"/>
        <v>0</v>
      </c>
      <c r="EA37" s="206">
        <f t="shared" si="21"/>
        <v>0</v>
      </c>
    </row>
    <row r="38" spans="1:131" hidden="1" outlineLevel="2" x14ac:dyDescent="0.35">
      <c r="A38" s="209"/>
      <c r="B38" s="435"/>
      <c r="C38" s="210"/>
      <c r="D38" s="211"/>
      <c r="E38" s="444" t="str">
        <f t="shared" ref="E38:AJ38" si="22" xml:space="preserve"> E$33</f>
        <v>End of contract year flag</v>
      </c>
      <c r="F38" s="444">
        <f t="shared" si="22"/>
        <v>0</v>
      </c>
      <c r="G38" s="444">
        <f t="shared" si="22"/>
        <v>0</v>
      </c>
      <c r="H38" s="444">
        <f t="shared" si="22"/>
        <v>0</v>
      </c>
      <c r="I38" s="444">
        <f t="shared" si="22"/>
        <v>0</v>
      </c>
      <c r="J38" s="444">
        <f t="shared" si="22"/>
        <v>0</v>
      </c>
      <c r="K38" s="444">
        <f t="shared" si="22"/>
        <v>0</v>
      </c>
      <c r="L38" s="444">
        <f t="shared" si="22"/>
        <v>1</v>
      </c>
      <c r="M38" s="444">
        <f t="shared" si="22"/>
        <v>0</v>
      </c>
      <c r="N38" s="444">
        <f t="shared" si="22"/>
        <v>0</v>
      </c>
      <c r="O38" s="444">
        <f t="shared" si="22"/>
        <v>0</v>
      </c>
      <c r="P38" s="444">
        <f t="shared" si="22"/>
        <v>1</v>
      </c>
      <c r="Q38" s="444">
        <f t="shared" si="22"/>
        <v>0</v>
      </c>
      <c r="R38" s="444">
        <f t="shared" si="22"/>
        <v>0</v>
      </c>
      <c r="S38" s="444">
        <f t="shared" si="22"/>
        <v>0</v>
      </c>
      <c r="T38" s="444">
        <f t="shared" si="22"/>
        <v>1</v>
      </c>
      <c r="U38" s="444">
        <f t="shared" si="22"/>
        <v>0</v>
      </c>
      <c r="V38" s="444">
        <f t="shared" si="22"/>
        <v>0</v>
      </c>
      <c r="W38" s="444">
        <f t="shared" si="22"/>
        <v>0</v>
      </c>
      <c r="X38" s="444">
        <f t="shared" si="22"/>
        <v>1</v>
      </c>
      <c r="Y38" s="444">
        <f t="shared" si="22"/>
        <v>0</v>
      </c>
      <c r="Z38" s="444">
        <f t="shared" si="22"/>
        <v>0</v>
      </c>
      <c r="AA38" s="444">
        <f t="shared" si="22"/>
        <v>0</v>
      </c>
      <c r="AB38" s="444">
        <f t="shared" si="22"/>
        <v>1</v>
      </c>
      <c r="AC38" s="444">
        <f t="shared" si="22"/>
        <v>0</v>
      </c>
      <c r="AD38" s="444">
        <f t="shared" si="22"/>
        <v>0</v>
      </c>
      <c r="AE38" s="444">
        <f t="shared" si="22"/>
        <v>0</v>
      </c>
      <c r="AF38" s="444">
        <f t="shared" si="22"/>
        <v>1</v>
      </c>
      <c r="AG38" s="444">
        <f t="shared" si="22"/>
        <v>0</v>
      </c>
      <c r="AH38" s="444">
        <f t="shared" si="22"/>
        <v>0</v>
      </c>
      <c r="AI38" s="444">
        <f t="shared" si="22"/>
        <v>0</v>
      </c>
      <c r="AJ38" s="444">
        <f t="shared" si="22"/>
        <v>1</v>
      </c>
      <c r="AK38" s="444">
        <f t="shared" ref="AK38:BP38" si="23" xml:space="preserve"> AK$33</f>
        <v>0</v>
      </c>
      <c r="AL38" s="444">
        <f t="shared" si="23"/>
        <v>0</v>
      </c>
      <c r="AM38" s="444">
        <f t="shared" si="23"/>
        <v>0</v>
      </c>
      <c r="AN38" s="444">
        <f t="shared" si="23"/>
        <v>1</v>
      </c>
      <c r="AO38" s="444">
        <f t="shared" si="23"/>
        <v>0</v>
      </c>
      <c r="AP38" s="444">
        <f t="shared" si="23"/>
        <v>0</v>
      </c>
      <c r="AQ38" s="444">
        <f t="shared" si="23"/>
        <v>0</v>
      </c>
      <c r="AR38" s="444">
        <f t="shared" si="23"/>
        <v>1</v>
      </c>
      <c r="AS38" s="444">
        <f t="shared" si="23"/>
        <v>0</v>
      </c>
      <c r="AT38" s="444">
        <f t="shared" si="23"/>
        <v>0</v>
      </c>
      <c r="AU38" s="444">
        <f t="shared" si="23"/>
        <v>0</v>
      </c>
      <c r="AV38" s="444">
        <f t="shared" si="23"/>
        <v>1</v>
      </c>
      <c r="AW38" s="444">
        <f t="shared" si="23"/>
        <v>0</v>
      </c>
      <c r="AX38" s="444">
        <f t="shared" si="23"/>
        <v>0</v>
      </c>
      <c r="AY38" s="444">
        <f t="shared" si="23"/>
        <v>0</v>
      </c>
      <c r="AZ38" s="444">
        <f t="shared" si="23"/>
        <v>1</v>
      </c>
      <c r="BA38" s="444">
        <f t="shared" si="23"/>
        <v>0</v>
      </c>
      <c r="BB38" s="444">
        <f t="shared" si="23"/>
        <v>0</v>
      </c>
      <c r="BC38" s="444">
        <f t="shared" si="23"/>
        <v>0</v>
      </c>
      <c r="BD38" s="444">
        <f t="shared" si="23"/>
        <v>1</v>
      </c>
      <c r="BE38" s="444">
        <f t="shared" si="23"/>
        <v>0</v>
      </c>
      <c r="BF38" s="444">
        <f t="shared" si="23"/>
        <v>0</v>
      </c>
      <c r="BG38" s="444">
        <f t="shared" si="23"/>
        <v>0</v>
      </c>
      <c r="BH38" s="444">
        <f t="shared" si="23"/>
        <v>1</v>
      </c>
      <c r="BI38" s="444">
        <f t="shared" si="23"/>
        <v>0</v>
      </c>
      <c r="BJ38" s="444">
        <f t="shared" si="23"/>
        <v>0</v>
      </c>
      <c r="BK38" s="444">
        <f t="shared" si="23"/>
        <v>0</v>
      </c>
      <c r="BL38" s="444">
        <f t="shared" si="23"/>
        <v>1</v>
      </c>
      <c r="BM38" s="444">
        <f t="shared" si="23"/>
        <v>0</v>
      </c>
      <c r="BN38" s="444">
        <f t="shared" si="23"/>
        <v>0</v>
      </c>
      <c r="BO38" s="444">
        <f t="shared" si="23"/>
        <v>0</v>
      </c>
      <c r="BP38" s="444">
        <f t="shared" si="23"/>
        <v>1</v>
      </c>
      <c r="BQ38" s="444">
        <f t="shared" ref="BQ38:CV38" si="24" xml:space="preserve"> BQ$33</f>
        <v>0</v>
      </c>
      <c r="BR38" s="444">
        <f t="shared" si="24"/>
        <v>0</v>
      </c>
      <c r="BS38" s="444">
        <f t="shared" si="24"/>
        <v>0</v>
      </c>
      <c r="BT38" s="444">
        <f t="shared" si="24"/>
        <v>1</v>
      </c>
      <c r="BU38" s="444">
        <f t="shared" si="24"/>
        <v>0</v>
      </c>
      <c r="BV38" s="444">
        <f t="shared" si="24"/>
        <v>0</v>
      </c>
      <c r="BW38" s="444">
        <f t="shared" si="24"/>
        <v>0</v>
      </c>
      <c r="BX38" s="444">
        <f t="shared" si="24"/>
        <v>1</v>
      </c>
      <c r="BY38" s="444">
        <f t="shared" si="24"/>
        <v>0</v>
      </c>
      <c r="BZ38" s="444">
        <f t="shared" si="24"/>
        <v>0</v>
      </c>
      <c r="CA38" s="444">
        <f t="shared" si="24"/>
        <v>0</v>
      </c>
      <c r="CB38" s="444">
        <f t="shared" si="24"/>
        <v>1</v>
      </c>
      <c r="CC38" s="444">
        <f t="shared" si="24"/>
        <v>0</v>
      </c>
      <c r="CD38" s="444">
        <f t="shared" si="24"/>
        <v>0</v>
      </c>
      <c r="CE38" s="444">
        <f t="shared" si="24"/>
        <v>0</v>
      </c>
      <c r="CF38" s="444">
        <f t="shared" si="24"/>
        <v>1</v>
      </c>
      <c r="CG38" s="444">
        <f t="shared" si="24"/>
        <v>0</v>
      </c>
      <c r="CH38" s="444">
        <f t="shared" si="24"/>
        <v>0</v>
      </c>
      <c r="CI38" s="444">
        <f t="shared" si="24"/>
        <v>0</v>
      </c>
      <c r="CJ38" s="444">
        <f t="shared" si="24"/>
        <v>1</v>
      </c>
      <c r="CK38" s="444">
        <f t="shared" si="24"/>
        <v>0</v>
      </c>
      <c r="CL38" s="444">
        <f t="shared" si="24"/>
        <v>0</v>
      </c>
      <c r="CM38" s="444">
        <f t="shared" si="24"/>
        <v>0</v>
      </c>
      <c r="CN38" s="444">
        <f t="shared" si="24"/>
        <v>1</v>
      </c>
      <c r="CO38" s="444">
        <f t="shared" si="24"/>
        <v>0</v>
      </c>
      <c r="CP38" s="444">
        <f t="shared" si="24"/>
        <v>0</v>
      </c>
      <c r="CQ38" s="444">
        <f t="shared" si="24"/>
        <v>0</v>
      </c>
      <c r="CR38" s="444">
        <f t="shared" si="24"/>
        <v>1</v>
      </c>
      <c r="CS38" s="444">
        <f t="shared" si="24"/>
        <v>0</v>
      </c>
      <c r="CT38" s="444">
        <f t="shared" si="24"/>
        <v>0</v>
      </c>
      <c r="CU38" s="444">
        <f t="shared" si="24"/>
        <v>0</v>
      </c>
      <c r="CV38" s="444">
        <f t="shared" si="24"/>
        <v>1</v>
      </c>
      <c r="CW38" s="444">
        <f t="shared" ref="CW38:EA38" si="25" xml:space="preserve"> CW$33</f>
        <v>0</v>
      </c>
      <c r="CX38" s="444">
        <f t="shared" si="25"/>
        <v>0</v>
      </c>
      <c r="CY38" s="444">
        <f t="shared" si="25"/>
        <v>0</v>
      </c>
      <c r="CZ38" s="444">
        <f t="shared" si="25"/>
        <v>1</v>
      </c>
      <c r="DA38" s="444">
        <f t="shared" si="25"/>
        <v>0</v>
      </c>
      <c r="DB38" s="444">
        <f t="shared" si="25"/>
        <v>0</v>
      </c>
      <c r="DC38" s="444">
        <f t="shared" si="25"/>
        <v>0</v>
      </c>
      <c r="DD38" s="444">
        <f t="shared" si="25"/>
        <v>1</v>
      </c>
      <c r="DE38" s="444">
        <f t="shared" si="25"/>
        <v>0</v>
      </c>
      <c r="DF38" s="444">
        <f t="shared" si="25"/>
        <v>0</v>
      </c>
      <c r="DG38" s="444">
        <f t="shared" si="25"/>
        <v>0</v>
      </c>
      <c r="DH38" s="444">
        <f t="shared" si="25"/>
        <v>1</v>
      </c>
      <c r="DI38" s="444">
        <f t="shared" si="25"/>
        <v>0</v>
      </c>
      <c r="DJ38" s="444">
        <f t="shared" si="25"/>
        <v>0</v>
      </c>
      <c r="DK38" s="444">
        <f t="shared" si="25"/>
        <v>0</v>
      </c>
      <c r="DL38" s="444">
        <f t="shared" si="25"/>
        <v>1</v>
      </c>
      <c r="DM38" s="444">
        <f t="shared" si="25"/>
        <v>0</v>
      </c>
      <c r="DN38" s="444">
        <f t="shared" si="25"/>
        <v>0</v>
      </c>
      <c r="DO38" s="444">
        <f t="shared" si="25"/>
        <v>0</v>
      </c>
      <c r="DP38" s="444">
        <f t="shared" si="25"/>
        <v>1</v>
      </c>
      <c r="DQ38" s="444">
        <f t="shared" si="25"/>
        <v>0</v>
      </c>
      <c r="DR38" s="444">
        <f t="shared" si="25"/>
        <v>0</v>
      </c>
      <c r="DS38" s="444">
        <f t="shared" si="25"/>
        <v>0</v>
      </c>
      <c r="DT38" s="444">
        <f t="shared" si="25"/>
        <v>1</v>
      </c>
      <c r="DU38" s="444">
        <f t="shared" si="25"/>
        <v>0</v>
      </c>
      <c r="DV38" s="444">
        <f t="shared" si="25"/>
        <v>0</v>
      </c>
      <c r="DW38" s="444">
        <f t="shared" si="25"/>
        <v>0</v>
      </c>
      <c r="DX38" s="444">
        <f t="shared" si="25"/>
        <v>1</v>
      </c>
      <c r="DY38" s="444">
        <f t="shared" si="25"/>
        <v>0</v>
      </c>
      <c r="DZ38" s="444">
        <f t="shared" si="25"/>
        <v>0</v>
      </c>
      <c r="EA38" s="444">
        <f t="shared" si="25"/>
        <v>0</v>
      </c>
    </row>
    <row r="39" spans="1:131" hidden="1" outlineLevel="2" x14ac:dyDescent="0.35">
      <c r="A39" s="209"/>
      <c r="B39" s="209"/>
      <c r="C39" s="210"/>
      <c r="D39" s="211"/>
      <c r="E39" s="208" t="s">
        <v>95</v>
      </c>
      <c r="F39" s="208"/>
      <c r="G39" s="208" t="s">
        <v>6</v>
      </c>
      <c r="H39" s="208"/>
      <c r="I39" s="208"/>
      <c r="J39" s="445">
        <f t="shared" ref="J39:AO39" si="26" xml:space="preserve"> IF( J37 = 1, $F35, IF( I38 = 1, EOMONTH(I39, 12), I39))</f>
        <v>43921</v>
      </c>
      <c r="K39" s="445">
        <f t="shared" si="26"/>
        <v>43921</v>
      </c>
      <c r="L39" s="445">
        <f t="shared" si="26"/>
        <v>43921</v>
      </c>
      <c r="M39" s="445">
        <f t="shared" si="26"/>
        <v>44286</v>
      </c>
      <c r="N39" s="445">
        <f t="shared" si="26"/>
        <v>44286</v>
      </c>
      <c r="O39" s="445">
        <f t="shared" si="26"/>
        <v>44286</v>
      </c>
      <c r="P39" s="445">
        <f t="shared" si="26"/>
        <v>44286</v>
      </c>
      <c r="Q39" s="445">
        <f t="shared" si="26"/>
        <v>44651</v>
      </c>
      <c r="R39" s="445">
        <f t="shared" si="26"/>
        <v>44651</v>
      </c>
      <c r="S39" s="445">
        <f t="shared" si="26"/>
        <v>44651</v>
      </c>
      <c r="T39" s="445">
        <f t="shared" si="26"/>
        <v>44651</v>
      </c>
      <c r="U39" s="445">
        <f t="shared" si="26"/>
        <v>45016</v>
      </c>
      <c r="V39" s="445">
        <f t="shared" si="26"/>
        <v>45016</v>
      </c>
      <c r="W39" s="445">
        <f t="shared" si="26"/>
        <v>45016</v>
      </c>
      <c r="X39" s="445">
        <f t="shared" si="26"/>
        <v>45016</v>
      </c>
      <c r="Y39" s="445">
        <f t="shared" si="26"/>
        <v>45382</v>
      </c>
      <c r="Z39" s="445">
        <f t="shared" si="26"/>
        <v>45382</v>
      </c>
      <c r="AA39" s="445">
        <f t="shared" si="26"/>
        <v>45382</v>
      </c>
      <c r="AB39" s="445">
        <f t="shared" si="26"/>
        <v>45382</v>
      </c>
      <c r="AC39" s="445">
        <f t="shared" si="26"/>
        <v>45747</v>
      </c>
      <c r="AD39" s="445">
        <f t="shared" si="26"/>
        <v>45747</v>
      </c>
      <c r="AE39" s="445">
        <f t="shared" si="26"/>
        <v>45747</v>
      </c>
      <c r="AF39" s="445">
        <f t="shared" si="26"/>
        <v>45747</v>
      </c>
      <c r="AG39" s="445">
        <f t="shared" si="26"/>
        <v>46112</v>
      </c>
      <c r="AH39" s="445">
        <f t="shared" si="26"/>
        <v>46112</v>
      </c>
      <c r="AI39" s="445">
        <f t="shared" si="26"/>
        <v>46112</v>
      </c>
      <c r="AJ39" s="445">
        <f t="shared" si="26"/>
        <v>46112</v>
      </c>
      <c r="AK39" s="445">
        <f t="shared" si="26"/>
        <v>46477</v>
      </c>
      <c r="AL39" s="445">
        <f t="shared" si="26"/>
        <v>46477</v>
      </c>
      <c r="AM39" s="445">
        <f t="shared" si="26"/>
        <v>46477</v>
      </c>
      <c r="AN39" s="445">
        <f t="shared" si="26"/>
        <v>46477</v>
      </c>
      <c r="AO39" s="445">
        <f t="shared" si="26"/>
        <v>46843</v>
      </c>
      <c r="AP39" s="445">
        <f t="shared" ref="AP39:BU39" si="27" xml:space="preserve"> IF( AP37 = 1, $F35, IF( AO38 = 1, EOMONTH(AO39, 12), AO39))</f>
        <v>46843</v>
      </c>
      <c r="AQ39" s="445">
        <f t="shared" si="27"/>
        <v>46843</v>
      </c>
      <c r="AR39" s="445">
        <f t="shared" si="27"/>
        <v>46843</v>
      </c>
      <c r="AS39" s="445">
        <f t="shared" si="27"/>
        <v>47208</v>
      </c>
      <c r="AT39" s="445">
        <f t="shared" si="27"/>
        <v>47208</v>
      </c>
      <c r="AU39" s="445">
        <f t="shared" si="27"/>
        <v>47208</v>
      </c>
      <c r="AV39" s="445">
        <f t="shared" si="27"/>
        <v>47208</v>
      </c>
      <c r="AW39" s="445">
        <f t="shared" si="27"/>
        <v>47573</v>
      </c>
      <c r="AX39" s="445">
        <f t="shared" si="27"/>
        <v>47573</v>
      </c>
      <c r="AY39" s="445">
        <f t="shared" si="27"/>
        <v>47573</v>
      </c>
      <c r="AZ39" s="445">
        <f t="shared" si="27"/>
        <v>47573</v>
      </c>
      <c r="BA39" s="445">
        <f t="shared" si="27"/>
        <v>47938</v>
      </c>
      <c r="BB39" s="445">
        <f t="shared" si="27"/>
        <v>47938</v>
      </c>
      <c r="BC39" s="445">
        <f t="shared" si="27"/>
        <v>47938</v>
      </c>
      <c r="BD39" s="445">
        <f t="shared" si="27"/>
        <v>47938</v>
      </c>
      <c r="BE39" s="445">
        <f t="shared" si="27"/>
        <v>48304</v>
      </c>
      <c r="BF39" s="445">
        <f t="shared" si="27"/>
        <v>48304</v>
      </c>
      <c r="BG39" s="445">
        <f t="shared" si="27"/>
        <v>48304</v>
      </c>
      <c r="BH39" s="445">
        <f t="shared" si="27"/>
        <v>48304</v>
      </c>
      <c r="BI39" s="445">
        <f t="shared" si="27"/>
        <v>48669</v>
      </c>
      <c r="BJ39" s="445">
        <f t="shared" si="27"/>
        <v>48669</v>
      </c>
      <c r="BK39" s="445">
        <f t="shared" si="27"/>
        <v>48669</v>
      </c>
      <c r="BL39" s="445">
        <f t="shared" si="27"/>
        <v>48669</v>
      </c>
      <c r="BM39" s="445">
        <f t="shared" si="27"/>
        <v>49034</v>
      </c>
      <c r="BN39" s="445">
        <f t="shared" si="27"/>
        <v>49034</v>
      </c>
      <c r="BO39" s="445">
        <f t="shared" si="27"/>
        <v>49034</v>
      </c>
      <c r="BP39" s="445">
        <f t="shared" si="27"/>
        <v>49034</v>
      </c>
      <c r="BQ39" s="445">
        <f t="shared" si="27"/>
        <v>49399</v>
      </c>
      <c r="BR39" s="445">
        <f t="shared" si="27"/>
        <v>49399</v>
      </c>
      <c r="BS39" s="445">
        <f t="shared" si="27"/>
        <v>49399</v>
      </c>
      <c r="BT39" s="445">
        <f t="shared" si="27"/>
        <v>49399</v>
      </c>
      <c r="BU39" s="445">
        <f t="shared" si="27"/>
        <v>49765</v>
      </c>
      <c r="BV39" s="445">
        <f t="shared" ref="BV39:DA39" si="28" xml:space="preserve"> IF( BV37 = 1, $F35, IF( BU38 = 1, EOMONTH(BU39, 12), BU39))</f>
        <v>49765</v>
      </c>
      <c r="BW39" s="445">
        <f t="shared" si="28"/>
        <v>49765</v>
      </c>
      <c r="BX39" s="445">
        <f t="shared" si="28"/>
        <v>49765</v>
      </c>
      <c r="BY39" s="445">
        <f t="shared" si="28"/>
        <v>50130</v>
      </c>
      <c r="BZ39" s="445">
        <f t="shared" si="28"/>
        <v>50130</v>
      </c>
      <c r="CA39" s="445">
        <f t="shared" si="28"/>
        <v>50130</v>
      </c>
      <c r="CB39" s="445">
        <f t="shared" si="28"/>
        <v>50130</v>
      </c>
      <c r="CC39" s="445">
        <f t="shared" si="28"/>
        <v>50495</v>
      </c>
      <c r="CD39" s="445">
        <f t="shared" si="28"/>
        <v>50495</v>
      </c>
      <c r="CE39" s="445">
        <f t="shared" si="28"/>
        <v>50495</v>
      </c>
      <c r="CF39" s="445">
        <f t="shared" si="28"/>
        <v>50495</v>
      </c>
      <c r="CG39" s="445">
        <f t="shared" si="28"/>
        <v>50860</v>
      </c>
      <c r="CH39" s="445">
        <f t="shared" si="28"/>
        <v>50860</v>
      </c>
      <c r="CI39" s="445">
        <f t="shared" si="28"/>
        <v>50860</v>
      </c>
      <c r="CJ39" s="445">
        <f t="shared" si="28"/>
        <v>50860</v>
      </c>
      <c r="CK39" s="445">
        <f t="shared" si="28"/>
        <v>51226</v>
      </c>
      <c r="CL39" s="445">
        <f t="shared" si="28"/>
        <v>51226</v>
      </c>
      <c r="CM39" s="445">
        <f t="shared" si="28"/>
        <v>51226</v>
      </c>
      <c r="CN39" s="445">
        <f t="shared" si="28"/>
        <v>51226</v>
      </c>
      <c r="CO39" s="445">
        <f t="shared" si="28"/>
        <v>51591</v>
      </c>
      <c r="CP39" s="445">
        <f t="shared" si="28"/>
        <v>51591</v>
      </c>
      <c r="CQ39" s="445">
        <f t="shared" si="28"/>
        <v>51591</v>
      </c>
      <c r="CR39" s="445">
        <f t="shared" si="28"/>
        <v>51591</v>
      </c>
      <c r="CS39" s="445">
        <f t="shared" si="28"/>
        <v>51956</v>
      </c>
      <c r="CT39" s="445">
        <f t="shared" si="28"/>
        <v>51956</v>
      </c>
      <c r="CU39" s="445">
        <f t="shared" si="28"/>
        <v>51956</v>
      </c>
      <c r="CV39" s="445">
        <f t="shared" si="28"/>
        <v>51956</v>
      </c>
      <c r="CW39" s="445">
        <f t="shared" si="28"/>
        <v>52321</v>
      </c>
      <c r="CX39" s="445">
        <f t="shared" si="28"/>
        <v>52321</v>
      </c>
      <c r="CY39" s="445">
        <f t="shared" si="28"/>
        <v>52321</v>
      </c>
      <c r="CZ39" s="445">
        <f t="shared" si="28"/>
        <v>52321</v>
      </c>
      <c r="DA39" s="445">
        <f t="shared" si="28"/>
        <v>52687</v>
      </c>
      <c r="DB39" s="445">
        <f t="shared" ref="DB39:EA39" si="29" xml:space="preserve"> IF( DB37 = 1, $F35, IF( DA38 = 1, EOMONTH(DA39, 12), DA39))</f>
        <v>52687</v>
      </c>
      <c r="DC39" s="445">
        <f t="shared" si="29"/>
        <v>52687</v>
      </c>
      <c r="DD39" s="445">
        <f t="shared" si="29"/>
        <v>52687</v>
      </c>
      <c r="DE39" s="445">
        <f t="shared" si="29"/>
        <v>53052</v>
      </c>
      <c r="DF39" s="445">
        <f t="shared" si="29"/>
        <v>53052</v>
      </c>
      <c r="DG39" s="445">
        <f t="shared" si="29"/>
        <v>53052</v>
      </c>
      <c r="DH39" s="445">
        <f t="shared" si="29"/>
        <v>53052</v>
      </c>
      <c r="DI39" s="445">
        <f t="shared" si="29"/>
        <v>53417</v>
      </c>
      <c r="DJ39" s="445">
        <f t="shared" si="29"/>
        <v>53417</v>
      </c>
      <c r="DK39" s="445">
        <f t="shared" si="29"/>
        <v>53417</v>
      </c>
      <c r="DL39" s="445">
        <f t="shared" si="29"/>
        <v>53417</v>
      </c>
      <c r="DM39" s="445">
        <f t="shared" si="29"/>
        <v>53782</v>
      </c>
      <c r="DN39" s="445">
        <f t="shared" si="29"/>
        <v>53782</v>
      </c>
      <c r="DO39" s="445">
        <f t="shared" si="29"/>
        <v>53782</v>
      </c>
      <c r="DP39" s="445">
        <f t="shared" si="29"/>
        <v>53782</v>
      </c>
      <c r="DQ39" s="445">
        <f t="shared" si="29"/>
        <v>54148</v>
      </c>
      <c r="DR39" s="445">
        <f t="shared" si="29"/>
        <v>54148</v>
      </c>
      <c r="DS39" s="445">
        <f t="shared" si="29"/>
        <v>54148</v>
      </c>
      <c r="DT39" s="445">
        <f t="shared" si="29"/>
        <v>54148</v>
      </c>
      <c r="DU39" s="445">
        <f t="shared" si="29"/>
        <v>54513</v>
      </c>
      <c r="DV39" s="445">
        <f t="shared" si="29"/>
        <v>54513</v>
      </c>
      <c r="DW39" s="445">
        <f t="shared" si="29"/>
        <v>54513</v>
      </c>
      <c r="DX39" s="445">
        <f t="shared" si="29"/>
        <v>54513</v>
      </c>
      <c r="DY39" s="445">
        <f t="shared" si="29"/>
        <v>54878</v>
      </c>
      <c r="DZ39" s="445">
        <f t="shared" si="29"/>
        <v>54878</v>
      </c>
      <c r="EA39" s="445">
        <f t="shared" si="29"/>
        <v>54878</v>
      </c>
    </row>
    <row r="40" spans="1:131" hidden="1" outlineLevel="2" x14ac:dyDescent="0.35">
      <c r="A40" s="209"/>
      <c r="B40" s="209"/>
      <c r="C40" s="210"/>
      <c r="D40" s="211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  <c r="Q40" s="208"/>
      <c r="R40" s="208"/>
      <c r="S40" s="208"/>
      <c r="T40" s="208"/>
      <c r="U40" s="208"/>
      <c r="V40" s="208"/>
      <c r="W40" s="208"/>
      <c r="X40" s="208"/>
      <c r="Y40" s="208"/>
      <c r="Z40" s="208"/>
      <c r="AA40" s="208"/>
      <c r="AB40" s="208"/>
      <c r="AC40" s="208"/>
      <c r="AD40" s="208"/>
      <c r="AE40" s="208"/>
      <c r="AF40" s="208"/>
      <c r="AG40" s="208"/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  <c r="BI40" s="208"/>
      <c r="BJ40" s="208"/>
      <c r="BK40" s="208"/>
      <c r="BL40" s="208"/>
      <c r="BM40" s="208"/>
      <c r="BN40" s="208"/>
      <c r="BO40" s="208"/>
      <c r="BP40" s="208"/>
      <c r="BQ40" s="208"/>
      <c r="BR40" s="208"/>
      <c r="BS40" s="208"/>
      <c r="BT40" s="208"/>
      <c r="BU40" s="208"/>
      <c r="BV40" s="208"/>
      <c r="BW40" s="208"/>
      <c r="BX40" s="208"/>
      <c r="BY40" s="208"/>
      <c r="BZ40" s="208"/>
      <c r="CA40" s="208"/>
      <c r="CB40" s="208"/>
      <c r="CC40" s="208"/>
      <c r="CD40" s="208"/>
      <c r="CE40" s="208"/>
      <c r="CF40" s="208"/>
      <c r="CG40" s="208"/>
      <c r="CH40" s="208"/>
      <c r="CI40" s="208"/>
      <c r="CJ40" s="208"/>
      <c r="CK40" s="208"/>
      <c r="CL40" s="208"/>
      <c r="CM40" s="208"/>
      <c r="CN40" s="208"/>
      <c r="CO40" s="208"/>
      <c r="CP40" s="208"/>
      <c r="CQ40" s="208"/>
      <c r="CR40" s="208"/>
      <c r="CS40" s="208"/>
      <c r="CT40" s="208"/>
      <c r="CU40" s="208"/>
      <c r="CV40" s="208"/>
      <c r="CW40" s="208"/>
      <c r="CX40" s="208"/>
      <c r="CY40" s="208"/>
      <c r="CZ40" s="208"/>
      <c r="DA40" s="208"/>
      <c r="DB40" s="208"/>
      <c r="DC40" s="208"/>
      <c r="DD40" s="208"/>
      <c r="DE40" s="208"/>
      <c r="DF40" s="208"/>
      <c r="DG40" s="208"/>
      <c r="DH40" s="208"/>
      <c r="DI40" s="208"/>
      <c r="DJ40" s="208"/>
      <c r="DK40" s="208"/>
      <c r="DL40" s="208"/>
      <c r="DM40" s="208"/>
      <c r="DN40" s="208"/>
      <c r="DO40" s="208"/>
      <c r="DP40" s="208"/>
      <c r="DQ40" s="208"/>
      <c r="DR40" s="208"/>
      <c r="DS40" s="208"/>
      <c r="DT40" s="208"/>
      <c r="DU40" s="208"/>
      <c r="DV40" s="208"/>
      <c r="DW40" s="208"/>
      <c r="DX40" s="208"/>
      <c r="DY40" s="208"/>
      <c r="DZ40" s="208"/>
      <c r="EA40" s="208"/>
    </row>
    <row r="41" spans="1:131" hidden="1" outlineLevel="2" x14ac:dyDescent="0.35">
      <c r="A41" s="209"/>
      <c r="B41" s="209"/>
      <c r="C41" s="210"/>
      <c r="D41" s="211"/>
      <c r="E41" s="455" t="str">
        <f t="shared" ref="E41:AJ41" si="30" xml:space="preserve"> E$39</f>
        <v>Contract year applicable to period</v>
      </c>
      <c r="F41" s="455">
        <f t="shared" si="30"/>
        <v>0</v>
      </c>
      <c r="G41" s="455" t="str">
        <f t="shared" si="30"/>
        <v>date</v>
      </c>
      <c r="H41" s="455">
        <f t="shared" si="30"/>
        <v>0</v>
      </c>
      <c r="I41" s="455">
        <f t="shared" si="30"/>
        <v>0</v>
      </c>
      <c r="J41" s="455">
        <f t="shared" si="30"/>
        <v>43921</v>
      </c>
      <c r="K41" s="455">
        <f t="shared" si="30"/>
        <v>43921</v>
      </c>
      <c r="L41" s="455">
        <f t="shared" si="30"/>
        <v>43921</v>
      </c>
      <c r="M41" s="455">
        <f t="shared" si="30"/>
        <v>44286</v>
      </c>
      <c r="N41" s="455">
        <f t="shared" si="30"/>
        <v>44286</v>
      </c>
      <c r="O41" s="455">
        <f t="shared" si="30"/>
        <v>44286</v>
      </c>
      <c r="P41" s="455">
        <f t="shared" si="30"/>
        <v>44286</v>
      </c>
      <c r="Q41" s="455">
        <f t="shared" si="30"/>
        <v>44651</v>
      </c>
      <c r="R41" s="455">
        <f t="shared" si="30"/>
        <v>44651</v>
      </c>
      <c r="S41" s="455">
        <f t="shared" si="30"/>
        <v>44651</v>
      </c>
      <c r="T41" s="455">
        <f t="shared" si="30"/>
        <v>44651</v>
      </c>
      <c r="U41" s="455">
        <f t="shared" si="30"/>
        <v>45016</v>
      </c>
      <c r="V41" s="455">
        <f t="shared" si="30"/>
        <v>45016</v>
      </c>
      <c r="W41" s="455">
        <f t="shared" si="30"/>
        <v>45016</v>
      </c>
      <c r="X41" s="455">
        <f t="shared" si="30"/>
        <v>45016</v>
      </c>
      <c r="Y41" s="455">
        <f t="shared" si="30"/>
        <v>45382</v>
      </c>
      <c r="Z41" s="455">
        <f t="shared" si="30"/>
        <v>45382</v>
      </c>
      <c r="AA41" s="455">
        <f t="shared" si="30"/>
        <v>45382</v>
      </c>
      <c r="AB41" s="455">
        <f t="shared" si="30"/>
        <v>45382</v>
      </c>
      <c r="AC41" s="455">
        <f t="shared" si="30"/>
        <v>45747</v>
      </c>
      <c r="AD41" s="455">
        <f t="shared" si="30"/>
        <v>45747</v>
      </c>
      <c r="AE41" s="455">
        <f t="shared" si="30"/>
        <v>45747</v>
      </c>
      <c r="AF41" s="455">
        <f t="shared" si="30"/>
        <v>45747</v>
      </c>
      <c r="AG41" s="455">
        <f t="shared" si="30"/>
        <v>46112</v>
      </c>
      <c r="AH41" s="455">
        <f t="shared" si="30"/>
        <v>46112</v>
      </c>
      <c r="AI41" s="455">
        <f t="shared" si="30"/>
        <v>46112</v>
      </c>
      <c r="AJ41" s="455">
        <f t="shared" si="30"/>
        <v>46112</v>
      </c>
      <c r="AK41" s="455">
        <f t="shared" ref="AK41:BP41" si="31" xml:space="preserve"> AK$39</f>
        <v>46477</v>
      </c>
      <c r="AL41" s="455">
        <f t="shared" si="31"/>
        <v>46477</v>
      </c>
      <c r="AM41" s="455">
        <f t="shared" si="31"/>
        <v>46477</v>
      </c>
      <c r="AN41" s="455">
        <f t="shared" si="31"/>
        <v>46477</v>
      </c>
      <c r="AO41" s="455">
        <f t="shared" si="31"/>
        <v>46843</v>
      </c>
      <c r="AP41" s="455">
        <f t="shared" si="31"/>
        <v>46843</v>
      </c>
      <c r="AQ41" s="455">
        <f t="shared" si="31"/>
        <v>46843</v>
      </c>
      <c r="AR41" s="455">
        <f t="shared" si="31"/>
        <v>46843</v>
      </c>
      <c r="AS41" s="455">
        <f t="shared" si="31"/>
        <v>47208</v>
      </c>
      <c r="AT41" s="455">
        <f t="shared" si="31"/>
        <v>47208</v>
      </c>
      <c r="AU41" s="455">
        <f t="shared" si="31"/>
        <v>47208</v>
      </c>
      <c r="AV41" s="455">
        <f t="shared" si="31"/>
        <v>47208</v>
      </c>
      <c r="AW41" s="455">
        <f t="shared" si="31"/>
        <v>47573</v>
      </c>
      <c r="AX41" s="455">
        <f t="shared" si="31"/>
        <v>47573</v>
      </c>
      <c r="AY41" s="455">
        <f t="shared" si="31"/>
        <v>47573</v>
      </c>
      <c r="AZ41" s="455">
        <f t="shared" si="31"/>
        <v>47573</v>
      </c>
      <c r="BA41" s="455">
        <f t="shared" si="31"/>
        <v>47938</v>
      </c>
      <c r="BB41" s="455">
        <f t="shared" si="31"/>
        <v>47938</v>
      </c>
      <c r="BC41" s="455">
        <f t="shared" si="31"/>
        <v>47938</v>
      </c>
      <c r="BD41" s="455">
        <f t="shared" si="31"/>
        <v>47938</v>
      </c>
      <c r="BE41" s="455">
        <f t="shared" si="31"/>
        <v>48304</v>
      </c>
      <c r="BF41" s="455">
        <f t="shared" si="31"/>
        <v>48304</v>
      </c>
      <c r="BG41" s="455">
        <f t="shared" si="31"/>
        <v>48304</v>
      </c>
      <c r="BH41" s="455">
        <f t="shared" si="31"/>
        <v>48304</v>
      </c>
      <c r="BI41" s="455">
        <f t="shared" si="31"/>
        <v>48669</v>
      </c>
      <c r="BJ41" s="455">
        <f t="shared" si="31"/>
        <v>48669</v>
      </c>
      <c r="BK41" s="455">
        <f t="shared" si="31"/>
        <v>48669</v>
      </c>
      <c r="BL41" s="455">
        <f t="shared" si="31"/>
        <v>48669</v>
      </c>
      <c r="BM41" s="455">
        <f t="shared" si="31"/>
        <v>49034</v>
      </c>
      <c r="BN41" s="455">
        <f t="shared" si="31"/>
        <v>49034</v>
      </c>
      <c r="BO41" s="455">
        <f t="shared" si="31"/>
        <v>49034</v>
      </c>
      <c r="BP41" s="455">
        <f t="shared" si="31"/>
        <v>49034</v>
      </c>
      <c r="BQ41" s="455">
        <f t="shared" ref="BQ41:CV41" si="32" xml:space="preserve"> BQ$39</f>
        <v>49399</v>
      </c>
      <c r="BR41" s="455">
        <f t="shared" si="32"/>
        <v>49399</v>
      </c>
      <c r="BS41" s="455">
        <f t="shared" si="32"/>
        <v>49399</v>
      </c>
      <c r="BT41" s="455">
        <f t="shared" si="32"/>
        <v>49399</v>
      </c>
      <c r="BU41" s="455">
        <f t="shared" si="32"/>
        <v>49765</v>
      </c>
      <c r="BV41" s="455">
        <f t="shared" si="32"/>
        <v>49765</v>
      </c>
      <c r="BW41" s="455">
        <f t="shared" si="32"/>
        <v>49765</v>
      </c>
      <c r="BX41" s="455">
        <f t="shared" si="32"/>
        <v>49765</v>
      </c>
      <c r="BY41" s="455">
        <f t="shared" si="32"/>
        <v>50130</v>
      </c>
      <c r="BZ41" s="455">
        <f t="shared" si="32"/>
        <v>50130</v>
      </c>
      <c r="CA41" s="455">
        <f t="shared" si="32"/>
        <v>50130</v>
      </c>
      <c r="CB41" s="455">
        <f t="shared" si="32"/>
        <v>50130</v>
      </c>
      <c r="CC41" s="455">
        <f t="shared" si="32"/>
        <v>50495</v>
      </c>
      <c r="CD41" s="455">
        <f t="shared" si="32"/>
        <v>50495</v>
      </c>
      <c r="CE41" s="455">
        <f t="shared" si="32"/>
        <v>50495</v>
      </c>
      <c r="CF41" s="455">
        <f t="shared" si="32"/>
        <v>50495</v>
      </c>
      <c r="CG41" s="455">
        <f t="shared" si="32"/>
        <v>50860</v>
      </c>
      <c r="CH41" s="455">
        <f t="shared" si="32"/>
        <v>50860</v>
      </c>
      <c r="CI41" s="455">
        <f t="shared" si="32"/>
        <v>50860</v>
      </c>
      <c r="CJ41" s="455">
        <f t="shared" si="32"/>
        <v>50860</v>
      </c>
      <c r="CK41" s="455">
        <f t="shared" si="32"/>
        <v>51226</v>
      </c>
      <c r="CL41" s="455">
        <f t="shared" si="32"/>
        <v>51226</v>
      </c>
      <c r="CM41" s="455">
        <f t="shared" si="32"/>
        <v>51226</v>
      </c>
      <c r="CN41" s="455">
        <f t="shared" si="32"/>
        <v>51226</v>
      </c>
      <c r="CO41" s="455">
        <f t="shared" si="32"/>
        <v>51591</v>
      </c>
      <c r="CP41" s="455">
        <f t="shared" si="32"/>
        <v>51591</v>
      </c>
      <c r="CQ41" s="455">
        <f t="shared" si="32"/>
        <v>51591</v>
      </c>
      <c r="CR41" s="455">
        <f t="shared" si="32"/>
        <v>51591</v>
      </c>
      <c r="CS41" s="455">
        <f t="shared" si="32"/>
        <v>51956</v>
      </c>
      <c r="CT41" s="455">
        <f t="shared" si="32"/>
        <v>51956</v>
      </c>
      <c r="CU41" s="455">
        <f t="shared" si="32"/>
        <v>51956</v>
      </c>
      <c r="CV41" s="455">
        <f t="shared" si="32"/>
        <v>51956</v>
      </c>
      <c r="CW41" s="455">
        <f t="shared" ref="CW41:EA41" si="33" xml:space="preserve"> CW$39</f>
        <v>52321</v>
      </c>
      <c r="CX41" s="455">
        <f t="shared" si="33"/>
        <v>52321</v>
      </c>
      <c r="CY41" s="455">
        <f t="shared" si="33"/>
        <v>52321</v>
      </c>
      <c r="CZ41" s="455">
        <f t="shared" si="33"/>
        <v>52321</v>
      </c>
      <c r="DA41" s="455">
        <f t="shared" si="33"/>
        <v>52687</v>
      </c>
      <c r="DB41" s="455">
        <f t="shared" si="33"/>
        <v>52687</v>
      </c>
      <c r="DC41" s="455">
        <f t="shared" si="33"/>
        <v>52687</v>
      </c>
      <c r="DD41" s="455">
        <f t="shared" si="33"/>
        <v>52687</v>
      </c>
      <c r="DE41" s="455">
        <f t="shared" si="33"/>
        <v>53052</v>
      </c>
      <c r="DF41" s="455">
        <f t="shared" si="33"/>
        <v>53052</v>
      </c>
      <c r="DG41" s="455">
        <f t="shared" si="33"/>
        <v>53052</v>
      </c>
      <c r="DH41" s="455">
        <f t="shared" si="33"/>
        <v>53052</v>
      </c>
      <c r="DI41" s="455">
        <f t="shared" si="33"/>
        <v>53417</v>
      </c>
      <c r="DJ41" s="455">
        <f t="shared" si="33"/>
        <v>53417</v>
      </c>
      <c r="DK41" s="455">
        <f t="shared" si="33"/>
        <v>53417</v>
      </c>
      <c r="DL41" s="455">
        <f t="shared" si="33"/>
        <v>53417</v>
      </c>
      <c r="DM41" s="455">
        <f t="shared" si="33"/>
        <v>53782</v>
      </c>
      <c r="DN41" s="455">
        <f t="shared" si="33"/>
        <v>53782</v>
      </c>
      <c r="DO41" s="455">
        <f t="shared" si="33"/>
        <v>53782</v>
      </c>
      <c r="DP41" s="455">
        <f t="shared" si="33"/>
        <v>53782</v>
      </c>
      <c r="DQ41" s="455">
        <f t="shared" si="33"/>
        <v>54148</v>
      </c>
      <c r="DR41" s="455">
        <f t="shared" si="33"/>
        <v>54148</v>
      </c>
      <c r="DS41" s="455">
        <f t="shared" si="33"/>
        <v>54148</v>
      </c>
      <c r="DT41" s="455">
        <f t="shared" si="33"/>
        <v>54148</v>
      </c>
      <c r="DU41" s="455">
        <f t="shared" si="33"/>
        <v>54513</v>
      </c>
      <c r="DV41" s="455">
        <f t="shared" si="33"/>
        <v>54513</v>
      </c>
      <c r="DW41" s="455">
        <f t="shared" si="33"/>
        <v>54513</v>
      </c>
      <c r="DX41" s="455">
        <f t="shared" si="33"/>
        <v>54513</v>
      </c>
      <c r="DY41" s="455">
        <f t="shared" si="33"/>
        <v>54878</v>
      </c>
      <c r="DZ41" s="455">
        <f t="shared" si="33"/>
        <v>54878</v>
      </c>
      <c r="EA41" s="455">
        <f t="shared" si="33"/>
        <v>54878</v>
      </c>
    </row>
    <row r="42" spans="1:131" hidden="1" outlineLevel="2" x14ac:dyDescent="0.35">
      <c r="A42" s="118"/>
      <c r="B42" s="118"/>
      <c r="C42" s="119"/>
      <c r="D42" s="120"/>
      <c r="E42" s="121" t="s">
        <v>96</v>
      </c>
      <c r="F42" s="121"/>
      <c r="G42" s="121" t="s">
        <v>15</v>
      </c>
      <c r="H42" s="121"/>
      <c r="I42" s="121"/>
      <c r="J42" s="121">
        <f xml:space="preserve"> YEAR(J41)</f>
        <v>2020</v>
      </c>
      <c r="K42" s="121">
        <f t="shared" ref="K42:BV42" si="34" xml:space="preserve"> YEAR(K41)</f>
        <v>2020</v>
      </c>
      <c r="L42" s="121">
        <f t="shared" si="34"/>
        <v>2020</v>
      </c>
      <c r="M42" s="121">
        <f t="shared" si="34"/>
        <v>2021</v>
      </c>
      <c r="N42" s="121">
        <f t="shared" si="34"/>
        <v>2021</v>
      </c>
      <c r="O42" s="121">
        <f t="shared" si="34"/>
        <v>2021</v>
      </c>
      <c r="P42" s="121">
        <f t="shared" si="34"/>
        <v>2021</v>
      </c>
      <c r="Q42" s="121">
        <f t="shared" si="34"/>
        <v>2022</v>
      </c>
      <c r="R42" s="121">
        <f t="shared" si="34"/>
        <v>2022</v>
      </c>
      <c r="S42" s="121">
        <f t="shared" si="34"/>
        <v>2022</v>
      </c>
      <c r="T42" s="121">
        <f t="shared" si="34"/>
        <v>2022</v>
      </c>
      <c r="U42" s="121">
        <f t="shared" si="34"/>
        <v>2023</v>
      </c>
      <c r="V42" s="121">
        <f t="shared" si="34"/>
        <v>2023</v>
      </c>
      <c r="W42" s="121">
        <f t="shared" si="34"/>
        <v>2023</v>
      </c>
      <c r="X42" s="121">
        <f t="shared" si="34"/>
        <v>2023</v>
      </c>
      <c r="Y42" s="121">
        <f t="shared" si="34"/>
        <v>2024</v>
      </c>
      <c r="Z42" s="121">
        <f t="shared" si="34"/>
        <v>2024</v>
      </c>
      <c r="AA42" s="121">
        <f t="shared" si="34"/>
        <v>2024</v>
      </c>
      <c r="AB42" s="121">
        <f t="shared" si="34"/>
        <v>2024</v>
      </c>
      <c r="AC42" s="121">
        <f t="shared" si="34"/>
        <v>2025</v>
      </c>
      <c r="AD42" s="121">
        <f t="shared" si="34"/>
        <v>2025</v>
      </c>
      <c r="AE42" s="121">
        <f t="shared" si="34"/>
        <v>2025</v>
      </c>
      <c r="AF42" s="121">
        <f t="shared" si="34"/>
        <v>2025</v>
      </c>
      <c r="AG42" s="121">
        <f t="shared" si="34"/>
        <v>2026</v>
      </c>
      <c r="AH42" s="121">
        <f t="shared" si="34"/>
        <v>2026</v>
      </c>
      <c r="AI42" s="121">
        <f t="shared" si="34"/>
        <v>2026</v>
      </c>
      <c r="AJ42" s="121">
        <f t="shared" si="34"/>
        <v>2026</v>
      </c>
      <c r="AK42" s="121">
        <f t="shared" si="34"/>
        <v>2027</v>
      </c>
      <c r="AL42" s="121">
        <f t="shared" si="34"/>
        <v>2027</v>
      </c>
      <c r="AM42" s="121">
        <f t="shared" si="34"/>
        <v>2027</v>
      </c>
      <c r="AN42" s="121">
        <f t="shared" si="34"/>
        <v>2027</v>
      </c>
      <c r="AO42" s="121">
        <f t="shared" si="34"/>
        <v>2028</v>
      </c>
      <c r="AP42" s="121">
        <f t="shared" si="34"/>
        <v>2028</v>
      </c>
      <c r="AQ42" s="121">
        <f t="shared" si="34"/>
        <v>2028</v>
      </c>
      <c r="AR42" s="121">
        <f t="shared" si="34"/>
        <v>2028</v>
      </c>
      <c r="AS42" s="121">
        <f t="shared" si="34"/>
        <v>2029</v>
      </c>
      <c r="AT42" s="121">
        <f t="shared" si="34"/>
        <v>2029</v>
      </c>
      <c r="AU42" s="121">
        <f t="shared" si="34"/>
        <v>2029</v>
      </c>
      <c r="AV42" s="121">
        <f t="shared" si="34"/>
        <v>2029</v>
      </c>
      <c r="AW42" s="121">
        <f t="shared" si="34"/>
        <v>2030</v>
      </c>
      <c r="AX42" s="121">
        <f t="shared" si="34"/>
        <v>2030</v>
      </c>
      <c r="AY42" s="121">
        <f t="shared" si="34"/>
        <v>2030</v>
      </c>
      <c r="AZ42" s="121">
        <f t="shared" si="34"/>
        <v>2030</v>
      </c>
      <c r="BA42" s="121">
        <f t="shared" si="34"/>
        <v>2031</v>
      </c>
      <c r="BB42" s="121">
        <f t="shared" si="34"/>
        <v>2031</v>
      </c>
      <c r="BC42" s="121">
        <f t="shared" si="34"/>
        <v>2031</v>
      </c>
      <c r="BD42" s="121">
        <f t="shared" si="34"/>
        <v>2031</v>
      </c>
      <c r="BE42" s="121">
        <f t="shared" si="34"/>
        <v>2032</v>
      </c>
      <c r="BF42" s="121">
        <f t="shared" si="34"/>
        <v>2032</v>
      </c>
      <c r="BG42" s="121">
        <f t="shared" si="34"/>
        <v>2032</v>
      </c>
      <c r="BH42" s="121">
        <f t="shared" si="34"/>
        <v>2032</v>
      </c>
      <c r="BI42" s="121">
        <f t="shared" si="34"/>
        <v>2033</v>
      </c>
      <c r="BJ42" s="121">
        <f t="shared" si="34"/>
        <v>2033</v>
      </c>
      <c r="BK42" s="121">
        <f t="shared" si="34"/>
        <v>2033</v>
      </c>
      <c r="BL42" s="121">
        <f t="shared" si="34"/>
        <v>2033</v>
      </c>
      <c r="BM42" s="121">
        <f t="shared" si="34"/>
        <v>2034</v>
      </c>
      <c r="BN42" s="121">
        <f t="shared" si="34"/>
        <v>2034</v>
      </c>
      <c r="BO42" s="121">
        <f t="shared" si="34"/>
        <v>2034</v>
      </c>
      <c r="BP42" s="121">
        <f t="shared" si="34"/>
        <v>2034</v>
      </c>
      <c r="BQ42" s="121">
        <f t="shared" si="34"/>
        <v>2035</v>
      </c>
      <c r="BR42" s="121">
        <f t="shared" si="34"/>
        <v>2035</v>
      </c>
      <c r="BS42" s="121">
        <f t="shared" si="34"/>
        <v>2035</v>
      </c>
      <c r="BT42" s="121">
        <f t="shared" si="34"/>
        <v>2035</v>
      </c>
      <c r="BU42" s="121">
        <f t="shared" si="34"/>
        <v>2036</v>
      </c>
      <c r="BV42" s="121">
        <f t="shared" si="34"/>
        <v>2036</v>
      </c>
      <c r="BW42" s="121">
        <f t="shared" ref="BW42:EA42" si="35" xml:space="preserve"> YEAR(BW41)</f>
        <v>2036</v>
      </c>
      <c r="BX42" s="121">
        <f t="shared" si="35"/>
        <v>2036</v>
      </c>
      <c r="BY42" s="121">
        <f t="shared" si="35"/>
        <v>2037</v>
      </c>
      <c r="BZ42" s="121">
        <f t="shared" si="35"/>
        <v>2037</v>
      </c>
      <c r="CA42" s="121">
        <f t="shared" si="35"/>
        <v>2037</v>
      </c>
      <c r="CB42" s="121">
        <f t="shared" si="35"/>
        <v>2037</v>
      </c>
      <c r="CC42" s="121">
        <f t="shared" si="35"/>
        <v>2038</v>
      </c>
      <c r="CD42" s="121">
        <f t="shared" si="35"/>
        <v>2038</v>
      </c>
      <c r="CE42" s="121">
        <f t="shared" si="35"/>
        <v>2038</v>
      </c>
      <c r="CF42" s="121">
        <f t="shared" si="35"/>
        <v>2038</v>
      </c>
      <c r="CG42" s="121">
        <f t="shared" si="35"/>
        <v>2039</v>
      </c>
      <c r="CH42" s="121">
        <f t="shared" si="35"/>
        <v>2039</v>
      </c>
      <c r="CI42" s="121">
        <f t="shared" si="35"/>
        <v>2039</v>
      </c>
      <c r="CJ42" s="121">
        <f t="shared" si="35"/>
        <v>2039</v>
      </c>
      <c r="CK42" s="121">
        <f t="shared" si="35"/>
        <v>2040</v>
      </c>
      <c r="CL42" s="121">
        <f t="shared" si="35"/>
        <v>2040</v>
      </c>
      <c r="CM42" s="121">
        <f t="shared" si="35"/>
        <v>2040</v>
      </c>
      <c r="CN42" s="121">
        <f t="shared" si="35"/>
        <v>2040</v>
      </c>
      <c r="CO42" s="121">
        <f t="shared" si="35"/>
        <v>2041</v>
      </c>
      <c r="CP42" s="121">
        <f t="shared" si="35"/>
        <v>2041</v>
      </c>
      <c r="CQ42" s="121">
        <f t="shared" si="35"/>
        <v>2041</v>
      </c>
      <c r="CR42" s="121">
        <f t="shared" si="35"/>
        <v>2041</v>
      </c>
      <c r="CS42" s="121">
        <f t="shared" si="35"/>
        <v>2042</v>
      </c>
      <c r="CT42" s="121">
        <f t="shared" si="35"/>
        <v>2042</v>
      </c>
      <c r="CU42" s="121">
        <f t="shared" si="35"/>
        <v>2042</v>
      </c>
      <c r="CV42" s="121">
        <f t="shared" si="35"/>
        <v>2042</v>
      </c>
      <c r="CW42" s="121">
        <f t="shared" si="35"/>
        <v>2043</v>
      </c>
      <c r="CX42" s="121">
        <f t="shared" si="35"/>
        <v>2043</v>
      </c>
      <c r="CY42" s="121">
        <f t="shared" si="35"/>
        <v>2043</v>
      </c>
      <c r="CZ42" s="121">
        <f t="shared" si="35"/>
        <v>2043</v>
      </c>
      <c r="DA42" s="121">
        <f t="shared" si="35"/>
        <v>2044</v>
      </c>
      <c r="DB42" s="121">
        <f t="shared" si="35"/>
        <v>2044</v>
      </c>
      <c r="DC42" s="121">
        <f t="shared" si="35"/>
        <v>2044</v>
      </c>
      <c r="DD42" s="121">
        <f t="shared" si="35"/>
        <v>2044</v>
      </c>
      <c r="DE42" s="121">
        <f t="shared" si="35"/>
        <v>2045</v>
      </c>
      <c r="DF42" s="121">
        <f t="shared" si="35"/>
        <v>2045</v>
      </c>
      <c r="DG42" s="121">
        <f t="shared" si="35"/>
        <v>2045</v>
      </c>
      <c r="DH42" s="121">
        <f t="shared" si="35"/>
        <v>2045</v>
      </c>
      <c r="DI42" s="121">
        <f t="shared" si="35"/>
        <v>2046</v>
      </c>
      <c r="DJ42" s="121">
        <f t="shared" si="35"/>
        <v>2046</v>
      </c>
      <c r="DK42" s="121">
        <f t="shared" si="35"/>
        <v>2046</v>
      </c>
      <c r="DL42" s="121">
        <f t="shared" si="35"/>
        <v>2046</v>
      </c>
      <c r="DM42" s="121">
        <f t="shared" si="35"/>
        <v>2047</v>
      </c>
      <c r="DN42" s="121">
        <f t="shared" si="35"/>
        <v>2047</v>
      </c>
      <c r="DO42" s="121">
        <f t="shared" si="35"/>
        <v>2047</v>
      </c>
      <c r="DP42" s="121">
        <f t="shared" si="35"/>
        <v>2047</v>
      </c>
      <c r="DQ42" s="121">
        <f t="shared" si="35"/>
        <v>2048</v>
      </c>
      <c r="DR42" s="121">
        <f t="shared" si="35"/>
        <v>2048</v>
      </c>
      <c r="DS42" s="121">
        <f t="shared" si="35"/>
        <v>2048</v>
      </c>
      <c r="DT42" s="121">
        <f t="shared" si="35"/>
        <v>2048</v>
      </c>
      <c r="DU42" s="121">
        <f t="shared" si="35"/>
        <v>2049</v>
      </c>
      <c r="DV42" s="121">
        <f t="shared" si="35"/>
        <v>2049</v>
      </c>
      <c r="DW42" s="121">
        <f t="shared" si="35"/>
        <v>2049</v>
      </c>
      <c r="DX42" s="121">
        <f t="shared" si="35"/>
        <v>2049</v>
      </c>
      <c r="DY42" s="121">
        <f t="shared" si="35"/>
        <v>2050</v>
      </c>
      <c r="DZ42" s="121">
        <f t="shared" si="35"/>
        <v>2050</v>
      </c>
      <c r="EA42" s="121">
        <f t="shared" si="35"/>
        <v>2050</v>
      </c>
    </row>
    <row r="43" spans="1:131" hidden="1" outlineLevel="1" x14ac:dyDescent="0.35">
      <c r="A43" s="209"/>
      <c r="B43" s="209"/>
      <c r="C43" s="210"/>
      <c r="D43" s="211"/>
      <c r="E43" s="208"/>
      <c r="F43" s="208"/>
      <c r="G43" s="208"/>
      <c r="H43" s="208"/>
      <c r="I43" s="208"/>
      <c r="J43" s="208"/>
      <c r="K43" s="208"/>
      <c r="L43" s="208"/>
      <c r="M43" s="208"/>
      <c r="N43" s="208"/>
      <c r="O43" s="208"/>
      <c r="P43" s="208"/>
      <c r="Q43" s="208"/>
      <c r="R43" s="208"/>
      <c r="S43" s="208"/>
      <c r="T43" s="208"/>
      <c r="U43" s="208"/>
      <c r="V43" s="208"/>
      <c r="W43" s="208"/>
      <c r="X43" s="208"/>
      <c r="Y43" s="208"/>
      <c r="Z43" s="208"/>
      <c r="AA43" s="208"/>
      <c r="AB43" s="208"/>
      <c r="AC43" s="208"/>
      <c r="AD43" s="208"/>
      <c r="AE43" s="208"/>
      <c r="AF43" s="208"/>
      <c r="AG43" s="208"/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  <c r="BI43" s="208"/>
      <c r="BJ43" s="208"/>
      <c r="BK43" s="208"/>
      <c r="BL43" s="208"/>
      <c r="BM43" s="208"/>
      <c r="BN43" s="208"/>
      <c r="BO43" s="208"/>
      <c r="BP43" s="208"/>
      <c r="BQ43" s="208"/>
      <c r="BR43" s="208"/>
      <c r="BS43" s="208"/>
      <c r="BT43" s="208"/>
      <c r="BU43" s="208"/>
      <c r="BV43" s="208"/>
      <c r="BW43" s="208"/>
      <c r="BX43" s="208"/>
      <c r="BY43" s="208"/>
      <c r="BZ43" s="208"/>
      <c r="CA43" s="208"/>
      <c r="CB43" s="208"/>
      <c r="CC43" s="208"/>
      <c r="CD43" s="208"/>
      <c r="CE43" s="208"/>
      <c r="CF43" s="208"/>
      <c r="CG43" s="208"/>
      <c r="CH43" s="208"/>
      <c r="CI43" s="208"/>
      <c r="CJ43" s="208"/>
      <c r="CK43" s="208"/>
      <c r="CL43" s="208"/>
      <c r="CM43" s="208"/>
      <c r="CN43" s="208"/>
      <c r="CO43" s="208"/>
      <c r="CP43" s="208"/>
      <c r="CQ43" s="208"/>
      <c r="CR43" s="208"/>
      <c r="CS43" s="208"/>
      <c r="CT43" s="208"/>
      <c r="CU43" s="208"/>
      <c r="CV43" s="208"/>
      <c r="CW43" s="208"/>
      <c r="CX43" s="208"/>
      <c r="CY43" s="208"/>
      <c r="CZ43" s="208"/>
      <c r="DA43" s="208"/>
      <c r="DB43" s="208"/>
      <c r="DC43" s="208"/>
      <c r="DD43" s="208"/>
      <c r="DE43" s="208"/>
      <c r="DF43" s="208"/>
      <c r="DG43" s="208"/>
      <c r="DH43" s="208"/>
      <c r="DI43" s="208"/>
      <c r="DJ43" s="208"/>
      <c r="DK43" s="208"/>
      <c r="DL43" s="208"/>
      <c r="DM43" s="208"/>
      <c r="DN43" s="208"/>
      <c r="DO43" s="208"/>
      <c r="DP43" s="208"/>
      <c r="DQ43" s="208"/>
      <c r="DR43" s="208"/>
      <c r="DS43" s="208"/>
      <c r="DT43" s="208"/>
      <c r="DU43" s="208"/>
      <c r="DV43" s="208"/>
      <c r="DW43" s="208"/>
      <c r="DX43" s="208"/>
      <c r="DY43" s="208"/>
      <c r="DZ43" s="208"/>
      <c r="EA43" s="208"/>
    </row>
    <row r="44" spans="1:131" hidden="1" outlineLevel="1" x14ac:dyDescent="0.35">
      <c r="A44" s="209"/>
      <c r="B44" s="209" t="s">
        <v>146</v>
      </c>
      <c r="C44" s="210"/>
      <c r="D44" s="211"/>
      <c r="E44" s="206"/>
      <c r="F44" s="206"/>
      <c r="G44" s="206"/>
      <c r="H44" s="206"/>
      <c r="I44" s="208"/>
      <c r="J44" s="206"/>
      <c r="K44" s="206"/>
      <c r="L44" s="206"/>
      <c r="M44" s="206"/>
      <c r="N44" s="206"/>
      <c r="O44" s="206"/>
      <c r="P44" s="206"/>
      <c r="Q44" s="206"/>
      <c r="R44" s="206"/>
      <c r="S44" s="206"/>
      <c r="T44" s="206"/>
      <c r="U44" s="206"/>
      <c r="V44" s="206"/>
      <c r="W44" s="206"/>
      <c r="X44" s="206"/>
      <c r="Y44" s="206"/>
      <c r="Z44" s="206"/>
      <c r="AA44" s="206"/>
      <c r="AB44" s="206"/>
      <c r="AC44" s="206"/>
      <c r="AD44" s="206"/>
      <c r="AE44" s="206"/>
      <c r="AF44" s="206"/>
      <c r="AG44" s="206"/>
      <c r="AH44" s="206"/>
      <c r="AI44" s="206"/>
      <c r="AJ44" s="206"/>
      <c r="AK44" s="206"/>
      <c r="AL44" s="206"/>
      <c r="AM44" s="206"/>
      <c r="AN44" s="206"/>
      <c r="AO44" s="206"/>
      <c r="AP44" s="206"/>
      <c r="AQ44" s="206"/>
      <c r="AR44" s="206"/>
      <c r="AS44" s="206"/>
      <c r="AT44" s="206"/>
      <c r="AU44" s="206"/>
      <c r="AV44" s="206"/>
      <c r="AW44" s="206"/>
      <c r="AX44" s="206"/>
      <c r="AY44" s="206"/>
      <c r="AZ44" s="206"/>
      <c r="BA44" s="206"/>
      <c r="BB44" s="206"/>
      <c r="BC44" s="206"/>
      <c r="BD44" s="206"/>
      <c r="BE44" s="206"/>
      <c r="BF44" s="206"/>
      <c r="BG44" s="206"/>
      <c r="BH44" s="206"/>
      <c r="BI44" s="206"/>
      <c r="BJ44" s="206"/>
      <c r="BK44" s="206"/>
      <c r="BL44" s="206"/>
      <c r="BM44" s="206"/>
      <c r="BN44" s="206"/>
      <c r="BO44" s="206"/>
      <c r="BP44" s="206"/>
      <c r="BQ44" s="206"/>
      <c r="BR44" s="206"/>
      <c r="BS44" s="206"/>
      <c r="BT44" s="206"/>
      <c r="BU44" s="206"/>
      <c r="BV44" s="206"/>
      <c r="BW44" s="206"/>
      <c r="BX44" s="206"/>
      <c r="BY44" s="206"/>
      <c r="BZ44" s="206"/>
      <c r="CA44" s="206"/>
      <c r="CB44" s="206"/>
      <c r="CC44" s="206"/>
      <c r="CD44" s="206"/>
      <c r="CE44" s="206"/>
      <c r="CF44" s="206"/>
      <c r="CG44" s="206"/>
      <c r="CH44" s="206"/>
      <c r="CI44" s="206"/>
      <c r="CJ44" s="206"/>
      <c r="CK44" s="206"/>
      <c r="CL44" s="206"/>
      <c r="CM44" s="206"/>
      <c r="CN44" s="206"/>
      <c r="CO44" s="206"/>
      <c r="CP44" s="206"/>
      <c r="CQ44" s="206"/>
      <c r="CR44" s="206"/>
      <c r="CS44" s="206"/>
      <c r="CT44" s="206"/>
      <c r="CU44" s="206"/>
      <c r="CV44" s="206"/>
      <c r="CW44" s="206"/>
      <c r="CX44" s="206"/>
      <c r="CY44" s="206"/>
      <c r="CZ44" s="206"/>
      <c r="DA44" s="206"/>
      <c r="DB44" s="206"/>
      <c r="DC44" s="206"/>
      <c r="DD44" s="206"/>
      <c r="DE44" s="206"/>
      <c r="DF44" s="206"/>
      <c r="DG44" s="206"/>
      <c r="DH44" s="206"/>
      <c r="DI44" s="206"/>
      <c r="DJ44" s="206"/>
      <c r="DK44" s="206"/>
      <c r="DL44" s="206"/>
      <c r="DM44" s="206"/>
      <c r="DN44" s="206"/>
      <c r="DO44" s="206"/>
      <c r="DP44" s="206"/>
      <c r="DQ44" s="206"/>
      <c r="DR44" s="206"/>
      <c r="DS44" s="206"/>
      <c r="DT44" s="206"/>
      <c r="DU44" s="206"/>
      <c r="DV44" s="206"/>
      <c r="DW44" s="206"/>
      <c r="DX44" s="206"/>
      <c r="DY44" s="206"/>
      <c r="DZ44" s="206"/>
      <c r="EA44" s="206"/>
    </row>
    <row r="45" spans="1:131" hidden="1" outlineLevel="2" x14ac:dyDescent="0.35">
      <c r="A45" s="410"/>
      <c r="B45" s="410"/>
      <c r="C45" s="411"/>
      <c r="D45" s="174"/>
      <c r="E45" s="174" t="str">
        <f xml:space="preserve"> InpC!E$14</f>
        <v>Annual year end date of first operating period</v>
      </c>
      <c r="F45" s="174">
        <f xml:space="preserve"> InpC!F$14</f>
        <v>43921</v>
      </c>
      <c r="G45" s="174" t="str">
        <f xml:space="preserve"> InpC!G$14</f>
        <v>date</v>
      </c>
      <c r="H45" s="174"/>
      <c r="I45" s="412"/>
      <c r="J45" s="412"/>
      <c r="K45" s="412"/>
      <c r="L45" s="412"/>
      <c r="M45" s="412"/>
      <c r="N45" s="412"/>
      <c r="O45" s="412"/>
      <c r="P45" s="412"/>
      <c r="Q45" s="412"/>
      <c r="R45" s="412"/>
      <c r="S45" s="412"/>
      <c r="T45" s="412"/>
      <c r="U45" s="412"/>
      <c r="V45" s="412"/>
      <c r="W45" s="412"/>
      <c r="X45" s="412"/>
      <c r="Y45" s="412"/>
      <c r="Z45" s="412"/>
      <c r="AA45" s="412"/>
      <c r="AB45" s="412"/>
      <c r="AC45" s="412"/>
      <c r="AD45" s="412"/>
      <c r="AE45" s="412"/>
      <c r="AF45" s="412"/>
      <c r="AG45" s="412"/>
      <c r="AH45" s="412"/>
      <c r="AI45" s="412"/>
      <c r="AJ45" s="412"/>
      <c r="AK45" s="412"/>
      <c r="AL45" s="412"/>
      <c r="AM45" s="412"/>
      <c r="AN45" s="412"/>
      <c r="AO45" s="412"/>
      <c r="AP45" s="412"/>
      <c r="AQ45" s="412"/>
      <c r="AR45" s="412"/>
      <c r="AS45" s="412"/>
      <c r="AT45" s="412"/>
      <c r="AU45" s="412"/>
      <c r="AV45" s="412"/>
      <c r="AW45" s="412"/>
      <c r="AX45" s="412"/>
      <c r="AY45" s="412"/>
      <c r="AZ45" s="412"/>
      <c r="BA45" s="412"/>
      <c r="BB45" s="412"/>
      <c r="BC45" s="412"/>
      <c r="BD45" s="412"/>
      <c r="BE45" s="412"/>
      <c r="BF45" s="412"/>
      <c r="BG45" s="412"/>
      <c r="BH45" s="412"/>
      <c r="BI45" s="412"/>
      <c r="BJ45" s="412"/>
      <c r="BK45" s="412"/>
      <c r="BL45" s="412"/>
      <c r="BM45" s="412"/>
      <c r="BN45" s="412"/>
      <c r="BO45" s="412"/>
      <c r="BP45" s="412"/>
      <c r="BQ45" s="412"/>
      <c r="BR45" s="412"/>
      <c r="BS45" s="412"/>
      <c r="BT45" s="412"/>
      <c r="BU45" s="412"/>
      <c r="BV45" s="412"/>
      <c r="BW45" s="412"/>
      <c r="BX45" s="412"/>
      <c r="BY45" s="412"/>
      <c r="BZ45" s="412"/>
      <c r="CA45" s="412"/>
      <c r="CB45" s="412"/>
      <c r="CC45" s="412"/>
      <c r="CD45" s="412"/>
      <c r="CE45" s="412"/>
      <c r="CF45" s="412"/>
      <c r="CG45" s="412"/>
      <c r="CH45" s="412"/>
      <c r="CI45" s="412"/>
      <c r="CJ45" s="412"/>
      <c r="CK45" s="412"/>
      <c r="CL45" s="412"/>
      <c r="CM45" s="412"/>
      <c r="CN45" s="412"/>
      <c r="CO45" s="412"/>
      <c r="CP45" s="412"/>
      <c r="CQ45" s="412"/>
      <c r="CR45" s="412"/>
      <c r="CS45" s="412"/>
      <c r="CT45" s="412"/>
      <c r="CU45" s="412"/>
      <c r="CV45" s="412"/>
      <c r="CW45" s="412"/>
      <c r="CX45" s="412"/>
      <c r="CY45" s="412"/>
      <c r="CZ45" s="412"/>
      <c r="DA45" s="412"/>
      <c r="DB45" s="412"/>
      <c r="DC45" s="412"/>
      <c r="DD45" s="412"/>
      <c r="DE45" s="412"/>
      <c r="DF45" s="412"/>
      <c r="DG45" s="412"/>
      <c r="DH45" s="412"/>
      <c r="DI45" s="412"/>
      <c r="DJ45" s="412"/>
      <c r="DK45" s="412"/>
      <c r="DL45" s="412"/>
      <c r="DM45" s="412"/>
      <c r="DN45" s="412"/>
      <c r="DO45" s="412"/>
      <c r="DP45" s="412"/>
      <c r="DQ45" s="412"/>
      <c r="DR45" s="412"/>
      <c r="DS45" s="412"/>
      <c r="DT45" s="412"/>
      <c r="DU45" s="412"/>
      <c r="DV45" s="412"/>
      <c r="DW45" s="412"/>
      <c r="DX45" s="412"/>
      <c r="DY45" s="412"/>
      <c r="DZ45" s="412"/>
      <c r="EA45" s="412"/>
    </row>
    <row r="46" spans="1:131" hidden="1" outlineLevel="2" x14ac:dyDescent="0.35">
      <c r="A46" s="413"/>
      <c r="B46" s="413"/>
      <c r="C46" s="414"/>
      <c r="D46" s="415"/>
      <c r="E46" s="99" t="str">
        <f xml:space="preserve"> InpC!E$56</f>
        <v>Months in year</v>
      </c>
      <c r="F46" s="99">
        <f xml:space="preserve"> InpC!F$56</f>
        <v>12</v>
      </c>
      <c r="G46" s="99" t="str">
        <f xml:space="preserve"> InpC!G$56</f>
        <v>months</v>
      </c>
      <c r="H46" s="99"/>
      <c r="I46" s="106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G46" s="99"/>
      <c r="AH46" s="99"/>
      <c r="AI46" s="99"/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99"/>
      <c r="AY46" s="99"/>
      <c r="AZ46" s="99"/>
      <c r="BA46" s="99"/>
      <c r="BB46" s="99"/>
      <c r="BC46" s="99"/>
      <c r="BD46" s="99"/>
      <c r="BE46" s="99"/>
      <c r="BF46" s="99"/>
      <c r="BG46" s="99"/>
      <c r="BH46" s="99"/>
      <c r="BI46" s="99"/>
      <c r="BJ46" s="99"/>
      <c r="BK46" s="99"/>
      <c r="BL46" s="99"/>
      <c r="BM46" s="99"/>
      <c r="BN46" s="99"/>
      <c r="BO46" s="99"/>
      <c r="BP46" s="99"/>
      <c r="BQ46" s="99"/>
      <c r="BR46" s="99"/>
      <c r="BS46" s="99"/>
      <c r="BT46" s="99"/>
      <c r="BU46" s="99"/>
      <c r="BV46" s="99"/>
      <c r="BW46" s="99"/>
      <c r="BX46" s="99"/>
      <c r="BY46" s="99"/>
      <c r="BZ46" s="99"/>
      <c r="CA46" s="99"/>
      <c r="CB46" s="99"/>
      <c r="CC46" s="99"/>
      <c r="CD46" s="99"/>
      <c r="CE46" s="99"/>
      <c r="CF46" s="99"/>
      <c r="CG46" s="99"/>
      <c r="CH46" s="99"/>
      <c r="CI46" s="99"/>
      <c r="CJ46" s="99"/>
      <c r="CK46" s="99"/>
      <c r="CL46" s="99"/>
      <c r="CM46" s="99"/>
      <c r="CN46" s="99"/>
      <c r="CO46" s="99"/>
      <c r="CP46" s="99"/>
      <c r="CQ46" s="99"/>
      <c r="CR46" s="99"/>
      <c r="CS46" s="99"/>
      <c r="CT46" s="99"/>
      <c r="CU46" s="99"/>
      <c r="CV46" s="99"/>
      <c r="CW46" s="99"/>
      <c r="CX46" s="99"/>
      <c r="CY46" s="99"/>
      <c r="CZ46" s="99"/>
      <c r="DA46" s="99"/>
      <c r="DB46" s="99"/>
      <c r="DC46" s="99"/>
      <c r="DD46" s="99"/>
      <c r="DE46" s="99"/>
      <c r="DF46" s="99"/>
      <c r="DG46" s="99"/>
      <c r="DH46" s="99"/>
      <c r="DI46" s="99"/>
      <c r="DJ46" s="99"/>
      <c r="DK46" s="99"/>
      <c r="DL46" s="99"/>
      <c r="DM46" s="99"/>
      <c r="DN46" s="99"/>
      <c r="DO46" s="99"/>
      <c r="DP46" s="99"/>
      <c r="DQ46" s="99"/>
      <c r="DR46" s="99"/>
      <c r="DS46" s="99"/>
      <c r="DT46" s="99"/>
      <c r="DU46" s="99"/>
      <c r="DV46" s="99"/>
      <c r="DW46" s="99"/>
      <c r="DX46" s="99"/>
      <c r="DY46" s="99"/>
      <c r="DZ46" s="99"/>
      <c r="EA46" s="99"/>
    </row>
    <row r="47" spans="1:131" hidden="1" outlineLevel="2" x14ac:dyDescent="0.35">
      <c r="A47" s="209"/>
      <c r="B47" s="435"/>
      <c r="C47" s="210"/>
      <c r="D47" s="211"/>
      <c r="E47" s="206" t="str">
        <f t="shared" ref="E47:BP47" si="36" xml:space="preserve"> E$14</f>
        <v>First model column flag</v>
      </c>
      <c r="F47" s="206">
        <f t="shared" si="36"/>
        <v>0</v>
      </c>
      <c r="G47" s="206" t="str">
        <f t="shared" si="36"/>
        <v>flag</v>
      </c>
      <c r="H47" s="206">
        <f t="shared" si="36"/>
        <v>1</v>
      </c>
      <c r="I47" s="208">
        <f t="shared" si="36"/>
        <v>0</v>
      </c>
      <c r="J47" s="206">
        <f t="shared" si="36"/>
        <v>1</v>
      </c>
      <c r="K47" s="206">
        <f t="shared" si="36"/>
        <v>0</v>
      </c>
      <c r="L47" s="206">
        <f t="shared" si="36"/>
        <v>0</v>
      </c>
      <c r="M47" s="206">
        <f t="shared" si="36"/>
        <v>0</v>
      </c>
      <c r="N47" s="206">
        <f t="shared" si="36"/>
        <v>0</v>
      </c>
      <c r="O47" s="206">
        <f t="shared" si="36"/>
        <v>0</v>
      </c>
      <c r="P47" s="206">
        <f t="shared" si="36"/>
        <v>0</v>
      </c>
      <c r="Q47" s="206">
        <f t="shared" si="36"/>
        <v>0</v>
      </c>
      <c r="R47" s="206">
        <f t="shared" si="36"/>
        <v>0</v>
      </c>
      <c r="S47" s="206">
        <f t="shared" si="36"/>
        <v>0</v>
      </c>
      <c r="T47" s="206">
        <f t="shared" si="36"/>
        <v>0</v>
      </c>
      <c r="U47" s="206">
        <f t="shared" si="36"/>
        <v>0</v>
      </c>
      <c r="V47" s="206">
        <f t="shared" si="36"/>
        <v>0</v>
      </c>
      <c r="W47" s="206">
        <f t="shared" si="36"/>
        <v>0</v>
      </c>
      <c r="X47" s="206">
        <f t="shared" si="36"/>
        <v>0</v>
      </c>
      <c r="Y47" s="206">
        <f t="shared" si="36"/>
        <v>0</v>
      </c>
      <c r="Z47" s="206">
        <f t="shared" si="36"/>
        <v>0</v>
      </c>
      <c r="AA47" s="206">
        <f t="shared" si="36"/>
        <v>0</v>
      </c>
      <c r="AB47" s="206">
        <f t="shared" si="36"/>
        <v>0</v>
      </c>
      <c r="AC47" s="206">
        <f t="shared" si="36"/>
        <v>0</v>
      </c>
      <c r="AD47" s="206">
        <f t="shared" si="36"/>
        <v>0</v>
      </c>
      <c r="AE47" s="206">
        <f t="shared" si="36"/>
        <v>0</v>
      </c>
      <c r="AF47" s="206">
        <f t="shared" si="36"/>
        <v>0</v>
      </c>
      <c r="AG47" s="206">
        <f t="shared" si="36"/>
        <v>0</v>
      </c>
      <c r="AH47" s="206">
        <f t="shared" si="36"/>
        <v>0</v>
      </c>
      <c r="AI47" s="206">
        <f t="shared" si="36"/>
        <v>0</v>
      </c>
      <c r="AJ47" s="206">
        <f t="shared" si="36"/>
        <v>0</v>
      </c>
      <c r="AK47" s="206">
        <f t="shared" si="36"/>
        <v>0</v>
      </c>
      <c r="AL47" s="206">
        <f t="shared" si="36"/>
        <v>0</v>
      </c>
      <c r="AM47" s="206">
        <f t="shared" si="36"/>
        <v>0</v>
      </c>
      <c r="AN47" s="206">
        <f t="shared" si="36"/>
        <v>0</v>
      </c>
      <c r="AO47" s="206">
        <f t="shared" si="36"/>
        <v>0</v>
      </c>
      <c r="AP47" s="206">
        <f t="shared" si="36"/>
        <v>0</v>
      </c>
      <c r="AQ47" s="206">
        <f t="shared" si="36"/>
        <v>0</v>
      </c>
      <c r="AR47" s="206">
        <f t="shared" si="36"/>
        <v>0</v>
      </c>
      <c r="AS47" s="206">
        <f t="shared" si="36"/>
        <v>0</v>
      </c>
      <c r="AT47" s="206">
        <f t="shared" si="36"/>
        <v>0</v>
      </c>
      <c r="AU47" s="206">
        <f t="shared" si="36"/>
        <v>0</v>
      </c>
      <c r="AV47" s="206">
        <f t="shared" si="36"/>
        <v>0</v>
      </c>
      <c r="AW47" s="206">
        <f t="shared" si="36"/>
        <v>0</v>
      </c>
      <c r="AX47" s="206">
        <f t="shared" si="36"/>
        <v>0</v>
      </c>
      <c r="AY47" s="206">
        <f t="shared" si="36"/>
        <v>0</v>
      </c>
      <c r="AZ47" s="206">
        <f t="shared" si="36"/>
        <v>0</v>
      </c>
      <c r="BA47" s="206">
        <f t="shared" si="36"/>
        <v>0</v>
      </c>
      <c r="BB47" s="206">
        <f t="shared" si="36"/>
        <v>0</v>
      </c>
      <c r="BC47" s="206">
        <f t="shared" si="36"/>
        <v>0</v>
      </c>
      <c r="BD47" s="206">
        <f t="shared" si="36"/>
        <v>0</v>
      </c>
      <c r="BE47" s="206">
        <f t="shared" si="36"/>
        <v>0</v>
      </c>
      <c r="BF47" s="206">
        <f t="shared" si="36"/>
        <v>0</v>
      </c>
      <c r="BG47" s="206">
        <f t="shared" si="36"/>
        <v>0</v>
      </c>
      <c r="BH47" s="206">
        <f t="shared" si="36"/>
        <v>0</v>
      </c>
      <c r="BI47" s="206">
        <f t="shared" si="36"/>
        <v>0</v>
      </c>
      <c r="BJ47" s="206">
        <f t="shared" si="36"/>
        <v>0</v>
      </c>
      <c r="BK47" s="206">
        <f t="shared" si="36"/>
        <v>0</v>
      </c>
      <c r="BL47" s="206">
        <f t="shared" si="36"/>
        <v>0</v>
      </c>
      <c r="BM47" s="206">
        <f t="shared" si="36"/>
        <v>0</v>
      </c>
      <c r="BN47" s="206">
        <f t="shared" si="36"/>
        <v>0</v>
      </c>
      <c r="BO47" s="206">
        <f t="shared" si="36"/>
        <v>0</v>
      </c>
      <c r="BP47" s="206">
        <f t="shared" si="36"/>
        <v>0</v>
      </c>
      <c r="BQ47" s="206">
        <f t="shared" ref="BQ47:EA47" si="37" xml:space="preserve"> BQ$14</f>
        <v>0</v>
      </c>
      <c r="BR47" s="206">
        <f t="shared" si="37"/>
        <v>0</v>
      </c>
      <c r="BS47" s="206">
        <f t="shared" si="37"/>
        <v>0</v>
      </c>
      <c r="BT47" s="206">
        <f t="shared" si="37"/>
        <v>0</v>
      </c>
      <c r="BU47" s="206">
        <f t="shared" si="37"/>
        <v>0</v>
      </c>
      <c r="BV47" s="206">
        <f t="shared" si="37"/>
        <v>0</v>
      </c>
      <c r="BW47" s="206">
        <f t="shared" si="37"/>
        <v>0</v>
      </c>
      <c r="BX47" s="206">
        <f t="shared" si="37"/>
        <v>0</v>
      </c>
      <c r="BY47" s="206">
        <f t="shared" si="37"/>
        <v>0</v>
      </c>
      <c r="BZ47" s="206">
        <f t="shared" si="37"/>
        <v>0</v>
      </c>
      <c r="CA47" s="206">
        <f t="shared" si="37"/>
        <v>0</v>
      </c>
      <c r="CB47" s="206">
        <f t="shared" si="37"/>
        <v>0</v>
      </c>
      <c r="CC47" s="206">
        <f t="shared" si="37"/>
        <v>0</v>
      </c>
      <c r="CD47" s="206">
        <f t="shared" si="37"/>
        <v>0</v>
      </c>
      <c r="CE47" s="206">
        <f t="shared" si="37"/>
        <v>0</v>
      </c>
      <c r="CF47" s="206">
        <f t="shared" si="37"/>
        <v>0</v>
      </c>
      <c r="CG47" s="206">
        <f t="shared" si="37"/>
        <v>0</v>
      </c>
      <c r="CH47" s="206">
        <f t="shared" si="37"/>
        <v>0</v>
      </c>
      <c r="CI47" s="206">
        <f t="shared" si="37"/>
        <v>0</v>
      </c>
      <c r="CJ47" s="206">
        <f t="shared" si="37"/>
        <v>0</v>
      </c>
      <c r="CK47" s="206">
        <f t="shared" si="37"/>
        <v>0</v>
      </c>
      <c r="CL47" s="206">
        <f t="shared" si="37"/>
        <v>0</v>
      </c>
      <c r="CM47" s="206">
        <f t="shared" si="37"/>
        <v>0</v>
      </c>
      <c r="CN47" s="206">
        <f t="shared" si="37"/>
        <v>0</v>
      </c>
      <c r="CO47" s="206">
        <f t="shared" si="37"/>
        <v>0</v>
      </c>
      <c r="CP47" s="206">
        <f t="shared" si="37"/>
        <v>0</v>
      </c>
      <c r="CQ47" s="206">
        <f t="shared" si="37"/>
        <v>0</v>
      </c>
      <c r="CR47" s="206">
        <f t="shared" si="37"/>
        <v>0</v>
      </c>
      <c r="CS47" s="206">
        <f t="shared" si="37"/>
        <v>0</v>
      </c>
      <c r="CT47" s="206">
        <f t="shared" si="37"/>
        <v>0</v>
      </c>
      <c r="CU47" s="206">
        <f t="shared" si="37"/>
        <v>0</v>
      </c>
      <c r="CV47" s="206">
        <f t="shared" si="37"/>
        <v>0</v>
      </c>
      <c r="CW47" s="206">
        <f t="shared" si="37"/>
        <v>0</v>
      </c>
      <c r="CX47" s="206">
        <f t="shared" si="37"/>
        <v>0</v>
      </c>
      <c r="CY47" s="206">
        <f t="shared" si="37"/>
        <v>0</v>
      </c>
      <c r="CZ47" s="206">
        <f t="shared" si="37"/>
        <v>0</v>
      </c>
      <c r="DA47" s="206">
        <f t="shared" si="37"/>
        <v>0</v>
      </c>
      <c r="DB47" s="206">
        <f t="shared" si="37"/>
        <v>0</v>
      </c>
      <c r="DC47" s="206">
        <f t="shared" si="37"/>
        <v>0</v>
      </c>
      <c r="DD47" s="206">
        <f t="shared" si="37"/>
        <v>0</v>
      </c>
      <c r="DE47" s="206">
        <f t="shared" si="37"/>
        <v>0</v>
      </c>
      <c r="DF47" s="206">
        <f t="shared" si="37"/>
        <v>0</v>
      </c>
      <c r="DG47" s="206">
        <f t="shared" si="37"/>
        <v>0</v>
      </c>
      <c r="DH47" s="206">
        <f t="shared" si="37"/>
        <v>0</v>
      </c>
      <c r="DI47" s="206">
        <f t="shared" si="37"/>
        <v>0</v>
      </c>
      <c r="DJ47" s="206">
        <f t="shared" si="37"/>
        <v>0</v>
      </c>
      <c r="DK47" s="206">
        <f t="shared" si="37"/>
        <v>0</v>
      </c>
      <c r="DL47" s="206">
        <f t="shared" si="37"/>
        <v>0</v>
      </c>
      <c r="DM47" s="206">
        <f t="shared" si="37"/>
        <v>0</v>
      </c>
      <c r="DN47" s="206">
        <f t="shared" si="37"/>
        <v>0</v>
      </c>
      <c r="DO47" s="206">
        <f t="shared" si="37"/>
        <v>0</v>
      </c>
      <c r="DP47" s="206">
        <f t="shared" si="37"/>
        <v>0</v>
      </c>
      <c r="DQ47" s="206">
        <f t="shared" si="37"/>
        <v>0</v>
      </c>
      <c r="DR47" s="206">
        <f t="shared" si="37"/>
        <v>0</v>
      </c>
      <c r="DS47" s="206">
        <f t="shared" si="37"/>
        <v>0</v>
      </c>
      <c r="DT47" s="206">
        <f t="shared" si="37"/>
        <v>0</v>
      </c>
      <c r="DU47" s="206">
        <f t="shared" si="37"/>
        <v>0</v>
      </c>
      <c r="DV47" s="206">
        <f t="shared" si="37"/>
        <v>0</v>
      </c>
      <c r="DW47" s="206">
        <f t="shared" si="37"/>
        <v>0</v>
      </c>
      <c r="DX47" s="206">
        <f t="shared" si="37"/>
        <v>0</v>
      </c>
      <c r="DY47" s="206">
        <f t="shared" si="37"/>
        <v>0</v>
      </c>
      <c r="DZ47" s="206">
        <f t="shared" si="37"/>
        <v>0</v>
      </c>
      <c r="EA47" s="206">
        <f t="shared" si="37"/>
        <v>0</v>
      </c>
    </row>
    <row r="48" spans="1:131" hidden="1" outlineLevel="2" x14ac:dyDescent="0.35">
      <c r="A48" s="100"/>
      <c r="B48" s="100"/>
      <c r="C48" s="101"/>
      <c r="D48" s="102"/>
      <c r="E48" s="103" t="s">
        <v>77</v>
      </c>
      <c r="F48" s="103"/>
      <c r="G48" s="103" t="s">
        <v>6</v>
      </c>
      <c r="H48" s="103"/>
      <c r="I48" s="107"/>
      <c r="J48" s="103">
        <f t="shared" ref="J48:AO48" si="38" xml:space="preserve"> IF(J47 = 1, $F45, EOMONTH(I48, $F46))</f>
        <v>43921</v>
      </c>
      <c r="K48" s="103">
        <f t="shared" si="38"/>
        <v>44286</v>
      </c>
      <c r="L48" s="103">
        <f t="shared" si="38"/>
        <v>44651</v>
      </c>
      <c r="M48" s="103">
        <f t="shared" si="38"/>
        <v>45016</v>
      </c>
      <c r="N48" s="103">
        <f t="shared" si="38"/>
        <v>45382</v>
      </c>
      <c r="O48" s="103">
        <f t="shared" si="38"/>
        <v>45747</v>
      </c>
      <c r="P48" s="103">
        <f t="shared" si="38"/>
        <v>46112</v>
      </c>
      <c r="Q48" s="103">
        <f t="shared" si="38"/>
        <v>46477</v>
      </c>
      <c r="R48" s="103">
        <f t="shared" si="38"/>
        <v>46843</v>
      </c>
      <c r="S48" s="103">
        <f t="shared" si="38"/>
        <v>47208</v>
      </c>
      <c r="T48" s="103">
        <f t="shared" si="38"/>
        <v>47573</v>
      </c>
      <c r="U48" s="103">
        <f t="shared" si="38"/>
        <v>47938</v>
      </c>
      <c r="V48" s="103">
        <f t="shared" si="38"/>
        <v>48304</v>
      </c>
      <c r="W48" s="103">
        <f t="shared" si="38"/>
        <v>48669</v>
      </c>
      <c r="X48" s="103">
        <f t="shared" si="38"/>
        <v>49034</v>
      </c>
      <c r="Y48" s="103">
        <f t="shared" si="38"/>
        <v>49399</v>
      </c>
      <c r="Z48" s="103">
        <f t="shared" si="38"/>
        <v>49765</v>
      </c>
      <c r="AA48" s="103">
        <f t="shared" si="38"/>
        <v>50130</v>
      </c>
      <c r="AB48" s="103">
        <f t="shared" si="38"/>
        <v>50495</v>
      </c>
      <c r="AC48" s="103">
        <f t="shared" si="38"/>
        <v>50860</v>
      </c>
      <c r="AD48" s="103">
        <f t="shared" si="38"/>
        <v>51226</v>
      </c>
      <c r="AE48" s="103">
        <f t="shared" si="38"/>
        <v>51591</v>
      </c>
      <c r="AF48" s="103">
        <f t="shared" si="38"/>
        <v>51956</v>
      </c>
      <c r="AG48" s="103">
        <f t="shared" si="38"/>
        <v>52321</v>
      </c>
      <c r="AH48" s="103">
        <f t="shared" si="38"/>
        <v>52687</v>
      </c>
      <c r="AI48" s="103">
        <f t="shared" si="38"/>
        <v>53052</v>
      </c>
      <c r="AJ48" s="103">
        <f t="shared" si="38"/>
        <v>53417</v>
      </c>
      <c r="AK48" s="103">
        <f t="shared" si="38"/>
        <v>53782</v>
      </c>
      <c r="AL48" s="103">
        <f t="shared" si="38"/>
        <v>54148</v>
      </c>
      <c r="AM48" s="103">
        <f t="shared" si="38"/>
        <v>54513</v>
      </c>
      <c r="AN48" s="103">
        <f t="shared" si="38"/>
        <v>54878</v>
      </c>
      <c r="AO48" s="103">
        <f t="shared" si="38"/>
        <v>55243</v>
      </c>
      <c r="AP48" s="103">
        <f t="shared" ref="AP48:BU48" si="39" xml:space="preserve"> IF(AP47 = 1, $F45, EOMONTH(AO48, $F46))</f>
        <v>55609</v>
      </c>
      <c r="AQ48" s="103">
        <f t="shared" si="39"/>
        <v>55974</v>
      </c>
      <c r="AR48" s="103">
        <f t="shared" si="39"/>
        <v>56339</v>
      </c>
      <c r="AS48" s="103">
        <f t="shared" si="39"/>
        <v>56704</v>
      </c>
      <c r="AT48" s="103">
        <f t="shared" si="39"/>
        <v>57070</v>
      </c>
      <c r="AU48" s="103">
        <f t="shared" si="39"/>
        <v>57435</v>
      </c>
      <c r="AV48" s="103">
        <f t="shared" si="39"/>
        <v>57800</v>
      </c>
      <c r="AW48" s="103">
        <f t="shared" si="39"/>
        <v>58165</v>
      </c>
      <c r="AX48" s="103">
        <f t="shared" si="39"/>
        <v>58531</v>
      </c>
      <c r="AY48" s="103">
        <f t="shared" si="39"/>
        <v>58896</v>
      </c>
      <c r="AZ48" s="103">
        <f t="shared" si="39"/>
        <v>59261</v>
      </c>
      <c r="BA48" s="103">
        <f t="shared" si="39"/>
        <v>59626</v>
      </c>
      <c r="BB48" s="103">
        <f t="shared" si="39"/>
        <v>59992</v>
      </c>
      <c r="BC48" s="103">
        <f t="shared" si="39"/>
        <v>60357</v>
      </c>
      <c r="BD48" s="103">
        <f t="shared" si="39"/>
        <v>60722</v>
      </c>
      <c r="BE48" s="103">
        <f t="shared" si="39"/>
        <v>61087</v>
      </c>
      <c r="BF48" s="103">
        <f t="shared" si="39"/>
        <v>61453</v>
      </c>
      <c r="BG48" s="103">
        <f t="shared" si="39"/>
        <v>61818</v>
      </c>
      <c r="BH48" s="103">
        <f t="shared" si="39"/>
        <v>62183</v>
      </c>
      <c r="BI48" s="103">
        <f t="shared" si="39"/>
        <v>62548</v>
      </c>
      <c r="BJ48" s="103">
        <f t="shared" si="39"/>
        <v>62914</v>
      </c>
      <c r="BK48" s="103">
        <f t="shared" si="39"/>
        <v>63279</v>
      </c>
      <c r="BL48" s="103">
        <f t="shared" si="39"/>
        <v>63644</v>
      </c>
      <c r="BM48" s="103">
        <f t="shared" si="39"/>
        <v>64009</v>
      </c>
      <c r="BN48" s="103">
        <f t="shared" si="39"/>
        <v>64375</v>
      </c>
      <c r="BO48" s="103">
        <f t="shared" si="39"/>
        <v>64740</v>
      </c>
      <c r="BP48" s="103">
        <f t="shared" si="39"/>
        <v>65105</v>
      </c>
      <c r="BQ48" s="103">
        <f t="shared" si="39"/>
        <v>65470</v>
      </c>
      <c r="BR48" s="103">
        <f t="shared" si="39"/>
        <v>65836</v>
      </c>
      <c r="BS48" s="103">
        <f t="shared" si="39"/>
        <v>66201</v>
      </c>
      <c r="BT48" s="103">
        <f t="shared" si="39"/>
        <v>66566</v>
      </c>
      <c r="BU48" s="103">
        <f t="shared" si="39"/>
        <v>66931</v>
      </c>
      <c r="BV48" s="103">
        <f t="shared" ref="BV48:DA48" si="40" xml:space="preserve"> IF(BV47 = 1, $F45, EOMONTH(BU48, $F46))</f>
        <v>67297</v>
      </c>
      <c r="BW48" s="103">
        <f t="shared" si="40"/>
        <v>67662</v>
      </c>
      <c r="BX48" s="103">
        <f t="shared" si="40"/>
        <v>68027</v>
      </c>
      <c r="BY48" s="103">
        <f t="shared" si="40"/>
        <v>68392</v>
      </c>
      <c r="BZ48" s="103">
        <f t="shared" si="40"/>
        <v>68758</v>
      </c>
      <c r="CA48" s="103">
        <f t="shared" si="40"/>
        <v>69123</v>
      </c>
      <c r="CB48" s="103">
        <f t="shared" si="40"/>
        <v>69488</v>
      </c>
      <c r="CC48" s="103">
        <f t="shared" si="40"/>
        <v>69853</v>
      </c>
      <c r="CD48" s="103">
        <f t="shared" si="40"/>
        <v>70219</v>
      </c>
      <c r="CE48" s="103">
        <f t="shared" si="40"/>
        <v>70584</v>
      </c>
      <c r="CF48" s="103">
        <f t="shared" si="40"/>
        <v>70949</v>
      </c>
      <c r="CG48" s="103">
        <f t="shared" si="40"/>
        <v>71314</v>
      </c>
      <c r="CH48" s="103">
        <f t="shared" si="40"/>
        <v>71680</v>
      </c>
      <c r="CI48" s="103">
        <f t="shared" si="40"/>
        <v>72045</v>
      </c>
      <c r="CJ48" s="103">
        <f t="shared" si="40"/>
        <v>72410</v>
      </c>
      <c r="CK48" s="103">
        <f t="shared" si="40"/>
        <v>72775</v>
      </c>
      <c r="CL48" s="103">
        <f t="shared" si="40"/>
        <v>73140</v>
      </c>
      <c r="CM48" s="103">
        <f t="shared" si="40"/>
        <v>73505</v>
      </c>
      <c r="CN48" s="103">
        <f t="shared" si="40"/>
        <v>73870</v>
      </c>
      <c r="CO48" s="103">
        <f t="shared" si="40"/>
        <v>74235</v>
      </c>
      <c r="CP48" s="103">
        <f t="shared" si="40"/>
        <v>74601</v>
      </c>
      <c r="CQ48" s="103">
        <f t="shared" si="40"/>
        <v>74966</v>
      </c>
      <c r="CR48" s="103">
        <f t="shared" si="40"/>
        <v>75331</v>
      </c>
      <c r="CS48" s="103">
        <f t="shared" si="40"/>
        <v>75696</v>
      </c>
      <c r="CT48" s="103">
        <f t="shared" si="40"/>
        <v>76062</v>
      </c>
      <c r="CU48" s="103">
        <f t="shared" si="40"/>
        <v>76427</v>
      </c>
      <c r="CV48" s="103">
        <f t="shared" si="40"/>
        <v>76792</v>
      </c>
      <c r="CW48" s="103">
        <f t="shared" si="40"/>
        <v>77157</v>
      </c>
      <c r="CX48" s="103">
        <f t="shared" si="40"/>
        <v>77523</v>
      </c>
      <c r="CY48" s="103">
        <f t="shared" si="40"/>
        <v>77888</v>
      </c>
      <c r="CZ48" s="103">
        <f t="shared" si="40"/>
        <v>78253</v>
      </c>
      <c r="DA48" s="103">
        <f t="shared" si="40"/>
        <v>78618</v>
      </c>
      <c r="DB48" s="103">
        <f t="shared" ref="DB48:EA48" si="41" xml:space="preserve"> IF(DB47 = 1, $F45, EOMONTH(DA48, $F46))</f>
        <v>78984</v>
      </c>
      <c r="DC48" s="103">
        <f t="shared" si="41"/>
        <v>79349</v>
      </c>
      <c r="DD48" s="103">
        <f t="shared" si="41"/>
        <v>79714</v>
      </c>
      <c r="DE48" s="103">
        <f t="shared" si="41"/>
        <v>80079</v>
      </c>
      <c r="DF48" s="103">
        <f t="shared" si="41"/>
        <v>80445</v>
      </c>
      <c r="DG48" s="103">
        <f t="shared" si="41"/>
        <v>80810</v>
      </c>
      <c r="DH48" s="103">
        <f t="shared" si="41"/>
        <v>81175</v>
      </c>
      <c r="DI48" s="103">
        <f t="shared" si="41"/>
        <v>81540</v>
      </c>
      <c r="DJ48" s="103">
        <f t="shared" si="41"/>
        <v>81906</v>
      </c>
      <c r="DK48" s="103">
        <f t="shared" si="41"/>
        <v>82271</v>
      </c>
      <c r="DL48" s="103">
        <f t="shared" si="41"/>
        <v>82636</v>
      </c>
      <c r="DM48" s="103">
        <f t="shared" si="41"/>
        <v>83001</v>
      </c>
      <c r="DN48" s="103">
        <f t="shared" si="41"/>
        <v>83367</v>
      </c>
      <c r="DO48" s="103">
        <f t="shared" si="41"/>
        <v>83732</v>
      </c>
      <c r="DP48" s="103">
        <f t="shared" si="41"/>
        <v>84097</v>
      </c>
      <c r="DQ48" s="103">
        <f t="shared" si="41"/>
        <v>84462</v>
      </c>
      <c r="DR48" s="103">
        <f t="shared" si="41"/>
        <v>84828</v>
      </c>
      <c r="DS48" s="103">
        <f t="shared" si="41"/>
        <v>85193</v>
      </c>
      <c r="DT48" s="103">
        <f t="shared" si="41"/>
        <v>85558</v>
      </c>
      <c r="DU48" s="103">
        <f t="shared" si="41"/>
        <v>85923</v>
      </c>
      <c r="DV48" s="103">
        <f t="shared" si="41"/>
        <v>86289</v>
      </c>
      <c r="DW48" s="103">
        <f t="shared" si="41"/>
        <v>86654</v>
      </c>
      <c r="DX48" s="103">
        <f t="shared" si="41"/>
        <v>87019</v>
      </c>
      <c r="DY48" s="103">
        <f t="shared" si="41"/>
        <v>87384</v>
      </c>
      <c r="DZ48" s="103">
        <f t="shared" si="41"/>
        <v>87750</v>
      </c>
      <c r="EA48" s="103">
        <f t="shared" si="41"/>
        <v>88115</v>
      </c>
    </row>
    <row r="49" spans="1:131" hidden="1" outlineLevel="2" x14ac:dyDescent="0.35">
      <c r="A49" s="209"/>
      <c r="B49" s="209"/>
      <c r="C49" s="210"/>
      <c r="D49" s="211"/>
      <c r="E49" s="208"/>
      <c r="F49" s="208"/>
      <c r="G49" s="208"/>
      <c r="H49" s="208"/>
      <c r="I49" s="208"/>
      <c r="J49" s="208"/>
      <c r="K49" s="208"/>
      <c r="L49" s="208"/>
      <c r="M49" s="208"/>
      <c r="N49" s="208"/>
      <c r="O49" s="208"/>
      <c r="P49" s="208"/>
      <c r="Q49" s="208"/>
      <c r="R49" s="208"/>
      <c r="S49" s="208"/>
      <c r="T49" s="208"/>
      <c r="U49" s="208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  <c r="BI49" s="208"/>
      <c r="BJ49" s="208"/>
      <c r="BK49" s="208"/>
      <c r="BL49" s="208"/>
      <c r="BM49" s="208"/>
      <c r="BN49" s="208"/>
      <c r="BO49" s="208"/>
      <c r="BP49" s="208"/>
      <c r="BQ49" s="208"/>
      <c r="BR49" s="208"/>
      <c r="BS49" s="208"/>
      <c r="BT49" s="208"/>
      <c r="BU49" s="208"/>
      <c r="BV49" s="208"/>
      <c r="BW49" s="208"/>
      <c r="BX49" s="208"/>
      <c r="BY49" s="208"/>
      <c r="BZ49" s="208"/>
      <c r="CA49" s="208"/>
      <c r="CB49" s="208"/>
      <c r="CC49" s="208"/>
      <c r="CD49" s="208"/>
      <c r="CE49" s="208"/>
      <c r="CF49" s="208"/>
      <c r="CG49" s="208"/>
      <c r="CH49" s="208"/>
      <c r="CI49" s="208"/>
      <c r="CJ49" s="208"/>
      <c r="CK49" s="208"/>
      <c r="CL49" s="208"/>
      <c r="CM49" s="208"/>
      <c r="CN49" s="208"/>
      <c r="CO49" s="208"/>
      <c r="CP49" s="208"/>
      <c r="CQ49" s="208"/>
      <c r="CR49" s="208"/>
      <c r="CS49" s="208"/>
      <c r="CT49" s="208"/>
      <c r="CU49" s="208"/>
      <c r="CV49" s="208"/>
      <c r="CW49" s="208"/>
      <c r="CX49" s="208"/>
      <c r="CY49" s="208"/>
      <c r="CZ49" s="208"/>
      <c r="DA49" s="208"/>
      <c r="DB49" s="208"/>
      <c r="DC49" s="208"/>
      <c r="DD49" s="208"/>
      <c r="DE49" s="208"/>
      <c r="DF49" s="208"/>
      <c r="DG49" s="208"/>
      <c r="DH49" s="208"/>
      <c r="DI49" s="208"/>
      <c r="DJ49" s="208"/>
      <c r="DK49" s="208"/>
      <c r="DL49" s="208"/>
      <c r="DM49" s="208"/>
      <c r="DN49" s="208"/>
      <c r="DO49" s="208"/>
      <c r="DP49" s="208"/>
      <c r="DQ49" s="208"/>
      <c r="DR49" s="208"/>
      <c r="DS49" s="208"/>
      <c r="DT49" s="208"/>
      <c r="DU49" s="208"/>
      <c r="DV49" s="208"/>
      <c r="DW49" s="208"/>
      <c r="DX49" s="208"/>
      <c r="DY49" s="208"/>
      <c r="DZ49" s="208"/>
      <c r="EA49" s="208"/>
    </row>
    <row r="50" spans="1:131" hidden="1" outlineLevel="2" x14ac:dyDescent="0.35">
      <c r="A50" s="209"/>
      <c r="B50" s="209"/>
      <c r="C50" s="210"/>
      <c r="D50" s="211"/>
      <c r="E50" s="258" t="str">
        <f t="shared" ref="E50:AJ50" si="42" xml:space="preserve"> E$67</f>
        <v>Timeline label</v>
      </c>
      <c r="F50" s="258">
        <f t="shared" si="42"/>
        <v>0</v>
      </c>
      <c r="G50" s="258" t="str">
        <f t="shared" si="42"/>
        <v>label</v>
      </c>
      <c r="H50" s="258">
        <f t="shared" si="42"/>
        <v>0</v>
      </c>
      <c r="I50" s="258">
        <f t="shared" si="42"/>
        <v>0</v>
      </c>
      <c r="J50" s="258" t="str">
        <f t="shared" si="42"/>
        <v>Pre-fcst</v>
      </c>
      <c r="K50" s="258" t="str">
        <f t="shared" si="42"/>
        <v>Pre-fcst</v>
      </c>
      <c r="L50" s="258" t="str">
        <f t="shared" si="42"/>
        <v>Fin Close</v>
      </c>
      <c r="M50" s="258" t="str">
        <f t="shared" si="42"/>
        <v>Operations</v>
      </c>
      <c r="N50" s="258" t="str">
        <f t="shared" si="42"/>
        <v>Operations</v>
      </c>
      <c r="O50" s="258" t="str">
        <f t="shared" si="42"/>
        <v>Operations</v>
      </c>
      <c r="P50" s="258" t="str">
        <f t="shared" si="42"/>
        <v>Operations</v>
      </c>
      <c r="Q50" s="258" t="str">
        <f t="shared" si="42"/>
        <v>Operations</v>
      </c>
      <c r="R50" s="258" t="str">
        <f t="shared" si="42"/>
        <v>Operations</v>
      </c>
      <c r="S50" s="258" t="str">
        <f t="shared" si="42"/>
        <v>Operations</v>
      </c>
      <c r="T50" s="258" t="str">
        <f t="shared" si="42"/>
        <v>Operations</v>
      </c>
      <c r="U50" s="258" t="str">
        <f t="shared" si="42"/>
        <v>Operations</v>
      </c>
      <c r="V50" s="258" t="str">
        <f t="shared" si="42"/>
        <v>Operations</v>
      </c>
      <c r="W50" s="258" t="str">
        <f t="shared" si="42"/>
        <v>Operations</v>
      </c>
      <c r="X50" s="258" t="str">
        <f t="shared" si="42"/>
        <v>Operations</v>
      </c>
      <c r="Y50" s="258" t="str">
        <f t="shared" si="42"/>
        <v>Operations</v>
      </c>
      <c r="Z50" s="258" t="str">
        <f t="shared" si="42"/>
        <v>Operations</v>
      </c>
      <c r="AA50" s="258" t="str">
        <f t="shared" si="42"/>
        <v>Operations</v>
      </c>
      <c r="AB50" s="258" t="str">
        <f t="shared" si="42"/>
        <v>Operations</v>
      </c>
      <c r="AC50" s="258" t="str">
        <f t="shared" si="42"/>
        <v>Operations</v>
      </c>
      <c r="AD50" s="258" t="str">
        <f t="shared" si="42"/>
        <v>Operations</v>
      </c>
      <c r="AE50" s="258" t="str">
        <f t="shared" si="42"/>
        <v>Operations</v>
      </c>
      <c r="AF50" s="258" t="str">
        <f t="shared" si="42"/>
        <v>Operations</v>
      </c>
      <c r="AG50" s="258" t="str">
        <f t="shared" si="42"/>
        <v>Operations</v>
      </c>
      <c r="AH50" s="258" t="str">
        <f t="shared" si="42"/>
        <v>Operations</v>
      </c>
      <c r="AI50" s="258" t="str">
        <f t="shared" si="42"/>
        <v>Operations</v>
      </c>
      <c r="AJ50" s="258" t="str">
        <f t="shared" si="42"/>
        <v>Operations</v>
      </c>
      <c r="AK50" s="258" t="str">
        <f t="shared" ref="AK50:BP50" si="43" xml:space="preserve"> AK$67</f>
        <v>Operations</v>
      </c>
      <c r="AL50" s="258" t="str">
        <f t="shared" si="43"/>
        <v>Operations</v>
      </c>
      <c r="AM50" s="258" t="str">
        <f t="shared" si="43"/>
        <v>Operations</v>
      </c>
      <c r="AN50" s="258" t="str">
        <f t="shared" si="43"/>
        <v>Operations</v>
      </c>
      <c r="AO50" s="258" t="str">
        <f t="shared" si="43"/>
        <v>Operations</v>
      </c>
      <c r="AP50" s="258" t="str">
        <f t="shared" si="43"/>
        <v>Operations</v>
      </c>
      <c r="AQ50" s="258" t="str">
        <f t="shared" si="43"/>
        <v>Operations</v>
      </c>
      <c r="AR50" s="258" t="str">
        <f t="shared" si="43"/>
        <v>Operations</v>
      </c>
      <c r="AS50" s="258" t="str">
        <f t="shared" si="43"/>
        <v>Operations</v>
      </c>
      <c r="AT50" s="258" t="str">
        <f t="shared" si="43"/>
        <v>Operations</v>
      </c>
      <c r="AU50" s="258" t="str">
        <f t="shared" si="43"/>
        <v>Operations</v>
      </c>
      <c r="AV50" s="258" t="str">
        <f t="shared" si="43"/>
        <v>Operations</v>
      </c>
      <c r="AW50" s="258" t="str">
        <f t="shared" si="43"/>
        <v>Operations</v>
      </c>
      <c r="AX50" s="258" t="str">
        <f t="shared" si="43"/>
        <v>Operations</v>
      </c>
      <c r="AY50" s="258" t="str">
        <f t="shared" si="43"/>
        <v>Operations</v>
      </c>
      <c r="AZ50" s="258" t="str">
        <f t="shared" si="43"/>
        <v>Operations</v>
      </c>
      <c r="BA50" s="258" t="str">
        <f t="shared" si="43"/>
        <v>Operations</v>
      </c>
      <c r="BB50" s="258" t="str">
        <f t="shared" si="43"/>
        <v>Operations</v>
      </c>
      <c r="BC50" s="258" t="str">
        <f t="shared" si="43"/>
        <v>Operations</v>
      </c>
      <c r="BD50" s="258" t="str">
        <f t="shared" si="43"/>
        <v>Operations</v>
      </c>
      <c r="BE50" s="258" t="str">
        <f t="shared" si="43"/>
        <v>Operations</v>
      </c>
      <c r="BF50" s="258" t="str">
        <f t="shared" si="43"/>
        <v>Operations</v>
      </c>
      <c r="BG50" s="258" t="str">
        <f t="shared" si="43"/>
        <v>Operations</v>
      </c>
      <c r="BH50" s="258" t="str">
        <f t="shared" si="43"/>
        <v>Operations</v>
      </c>
      <c r="BI50" s="258" t="str">
        <f t="shared" si="43"/>
        <v>Operations</v>
      </c>
      <c r="BJ50" s="258" t="str">
        <f t="shared" si="43"/>
        <v>Operations</v>
      </c>
      <c r="BK50" s="258" t="str">
        <f t="shared" si="43"/>
        <v>Operations</v>
      </c>
      <c r="BL50" s="258" t="str">
        <f t="shared" si="43"/>
        <v>Operations</v>
      </c>
      <c r="BM50" s="258" t="str">
        <f t="shared" si="43"/>
        <v>Operations</v>
      </c>
      <c r="BN50" s="258" t="str">
        <f t="shared" si="43"/>
        <v>Operations</v>
      </c>
      <c r="BO50" s="258" t="str">
        <f t="shared" si="43"/>
        <v>Operations</v>
      </c>
      <c r="BP50" s="258" t="str">
        <f t="shared" si="43"/>
        <v>Operations</v>
      </c>
      <c r="BQ50" s="258" t="str">
        <f t="shared" ref="BQ50:CV50" si="44" xml:space="preserve"> BQ$67</f>
        <v>Operations</v>
      </c>
      <c r="BR50" s="258" t="str">
        <f t="shared" si="44"/>
        <v>Operations</v>
      </c>
      <c r="BS50" s="258" t="str">
        <f t="shared" si="44"/>
        <v>Operations</v>
      </c>
      <c r="BT50" s="258" t="str">
        <f t="shared" si="44"/>
        <v>Operations</v>
      </c>
      <c r="BU50" s="258" t="str">
        <f t="shared" si="44"/>
        <v>Operations</v>
      </c>
      <c r="BV50" s="258" t="str">
        <f t="shared" si="44"/>
        <v>Operations</v>
      </c>
      <c r="BW50" s="258" t="str">
        <f t="shared" si="44"/>
        <v>Operations</v>
      </c>
      <c r="BX50" s="258" t="str">
        <f t="shared" si="44"/>
        <v>Operations</v>
      </c>
      <c r="BY50" s="258" t="str">
        <f t="shared" si="44"/>
        <v>Operations</v>
      </c>
      <c r="BZ50" s="258" t="str">
        <f t="shared" si="44"/>
        <v>Operations</v>
      </c>
      <c r="CA50" s="258" t="str">
        <f t="shared" si="44"/>
        <v>Operations</v>
      </c>
      <c r="CB50" s="258" t="str">
        <f t="shared" si="44"/>
        <v>Operations</v>
      </c>
      <c r="CC50" s="258" t="str">
        <f t="shared" si="44"/>
        <v>Operations</v>
      </c>
      <c r="CD50" s="258" t="str">
        <f t="shared" si="44"/>
        <v>Operations</v>
      </c>
      <c r="CE50" s="258" t="str">
        <f t="shared" si="44"/>
        <v>Operations</v>
      </c>
      <c r="CF50" s="258" t="str">
        <f t="shared" si="44"/>
        <v>Operations</v>
      </c>
      <c r="CG50" s="258" t="str">
        <f t="shared" si="44"/>
        <v>Operations</v>
      </c>
      <c r="CH50" s="258" t="str">
        <f t="shared" si="44"/>
        <v>Operations</v>
      </c>
      <c r="CI50" s="258" t="str">
        <f t="shared" si="44"/>
        <v>Operations</v>
      </c>
      <c r="CJ50" s="258" t="str">
        <f t="shared" si="44"/>
        <v>Operations</v>
      </c>
      <c r="CK50" s="258" t="str">
        <f t="shared" si="44"/>
        <v>Operations</v>
      </c>
      <c r="CL50" s="258" t="str">
        <f t="shared" si="44"/>
        <v>Operations</v>
      </c>
      <c r="CM50" s="258" t="str">
        <f t="shared" si="44"/>
        <v>Operations</v>
      </c>
      <c r="CN50" s="258" t="str">
        <f t="shared" si="44"/>
        <v>Operations</v>
      </c>
      <c r="CO50" s="258" t="str">
        <f t="shared" si="44"/>
        <v>Operations</v>
      </c>
      <c r="CP50" s="258" t="str">
        <f t="shared" si="44"/>
        <v>Operations</v>
      </c>
      <c r="CQ50" s="258" t="str">
        <f t="shared" si="44"/>
        <v>Operations</v>
      </c>
      <c r="CR50" s="258" t="str">
        <f t="shared" si="44"/>
        <v>Operations</v>
      </c>
      <c r="CS50" s="258" t="str">
        <f t="shared" si="44"/>
        <v>Operations</v>
      </c>
      <c r="CT50" s="258" t="str">
        <f t="shared" si="44"/>
        <v>Operations</v>
      </c>
      <c r="CU50" s="258" t="str">
        <f t="shared" si="44"/>
        <v>Operations</v>
      </c>
      <c r="CV50" s="258" t="str">
        <f t="shared" si="44"/>
        <v>Operations</v>
      </c>
      <c r="CW50" s="258" t="str">
        <f t="shared" ref="CW50:EA50" si="45" xml:space="preserve"> CW$67</f>
        <v>Operations</v>
      </c>
      <c r="CX50" s="258" t="str">
        <f t="shared" si="45"/>
        <v>Operations</v>
      </c>
      <c r="CY50" s="258" t="str">
        <f t="shared" si="45"/>
        <v>Operations</v>
      </c>
      <c r="CZ50" s="258" t="str">
        <f t="shared" si="45"/>
        <v>Operations</v>
      </c>
      <c r="DA50" s="258" t="str">
        <f t="shared" si="45"/>
        <v>Operations</v>
      </c>
      <c r="DB50" s="258" t="str">
        <f t="shared" si="45"/>
        <v>Operations</v>
      </c>
      <c r="DC50" s="258" t="str">
        <f t="shared" si="45"/>
        <v>Operations</v>
      </c>
      <c r="DD50" s="258" t="str">
        <f t="shared" si="45"/>
        <v>Operations</v>
      </c>
      <c r="DE50" s="258" t="str">
        <f t="shared" si="45"/>
        <v>Operations</v>
      </c>
      <c r="DF50" s="258" t="str">
        <f t="shared" si="45"/>
        <v>Operations</v>
      </c>
      <c r="DG50" s="258" t="str">
        <f t="shared" si="45"/>
        <v>Operations</v>
      </c>
      <c r="DH50" s="258" t="str">
        <f t="shared" si="45"/>
        <v>Operations</v>
      </c>
      <c r="DI50" s="258" t="str">
        <f t="shared" si="45"/>
        <v>Post ops</v>
      </c>
      <c r="DJ50" s="258" t="str">
        <f t="shared" si="45"/>
        <v>Post ops</v>
      </c>
      <c r="DK50" s="258" t="str">
        <f t="shared" si="45"/>
        <v>Post ops</v>
      </c>
      <c r="DL50" s="258" t="str">
        <f t="shared" si="45"/>
        <v>Post ops</v>
      </c>
      <c r="DM50" s="258" t="str">
        <f t="shared" si="45"/>
        <v>Post ops</v>
      </c>
      <c r="DN50" s="258" t="str">
        <f t="shared" si="45"/>
        <v>Post ops</v>
      </c>
      <c r="DO50" s="258" t="str">
        <f t="shared" si="45"/>
        <v>Post ops</v>
      </c>
      <c r="DP50" s="258" t="str">
        <f t="shared" si="45"/>
        <v>Post ops</v>
      </c>
      <c r="DQ50" s="258" t="str">
        <f t="shared" si="45"/>
        <v>Post ops</v>
      </c>
      <c r="DR50" s="258" t="str">
        <f t="shared" si="45"/>
        <v>Post ops</v>
      </c>
      <c r="DS50" s="258" t="str">
        <f t="shared" si="45"/>
        <v>Post ops</v>
      </c>
      <c r="DT50" s="258" t="str">
        <f t="shared" si="45"/>
        <v>Post ops</v>
      </c>
      <c r="DU50" s="258" t="str">
        <f t="shared" si="45"/>
        <v>Post ops</v>
      </c>
      <c r="DV50" s="258" t="str">
        <f t="shared" si="45"/>
        <v>Post ops</v>
      </c>
      <c r="DW50" s="258" t="str">
        <f t="shared" si="45"/>
        <v>Post ops</v>
      </c>
      <c r="DX50" s="258" t="str">
        <f t="shared" si="45"/>
        <v>Post ops</v>
      </c>
      <c r="DY50" s="258" t="str">
        <f t="shared" si="45"/>
        <v>Post ops</v>
      </c>
      <c r="DZ50" s="258" t="str">
        <f t="shared" si="45"/>
        <v>Post ops</v>
      </c>
      <c r="EA50" s="258" t="str">
        <f t="shared" si="45"/>
        <v>Post ops</v>
      </c>
    </row>
    <row r="51" spans="1:131" hidden="1" outlineLevel="2" x14ac:dyDescent="0.35">
      <c r="A51" s="261"/>
      <c r="B51" s="261"/>
      <c r="C51" s="262"/>
      <c r="D51" s="446"/>
      <c r="E51" s="456" t="str">
        <f t="shared" ref="E51:AJ51" si="46" xml:space="preserve"> E$48</f>
        <v>Model period ending - annual</v>
      </c>
      <c r="F51" s="456">
        <f t="shared" si="46"/>
        <v>0</v>
      </c>
      <c r="G51" s="456" t="str">
        <f t="shared" si="46"/>
        <v>date</v>
      </c>
      <c r="H51" s="456">
        <f t="shared" si="46"/>
        <v>0</v>
      </c>
      <c r="I51" s="456">
        <f t="shared" si="46"/>
        <v>0</v>
      </c>
      <c r="J51" s="456">
        <f t="shared" si="46"/>
        <v>43921</v>
      </c>
      <c r="K51" s="456">
        <f t="shared" si="46"/>
        <v>44286</v>
      </c>
      <c r="L51" s="456">
        <f t="shared" si="46"/>
        <v>44651</v>
      </c>
      <c r="M51" s="456">
        <f t="shared" si="46"/>
        <v>45016</v>
      </c>
      <c r="N51" s="456">
        <f t="shared" si="46"/>
        <v>45382</v>
      </c>
      <c r="O51" s="456">
        <f t="shared" si="46"/>
        <v>45747</v>
      </c>
      <c r="P51" s="456">
        <f t="shared" si="46"/>
        <v>46112</v>
      </c>
      <c r="Q51" s="456">
        <f t="shared" si="46"/>
        <v>46477</v>
      </c>
      <c r="R51" s="456">
        <f t="shared" si="46"/>
        <v>46843</v>
      </c>
      <c r="S51" s="456">
        <f t="shared" si="46"/>
        <v>47208</v>
      </c>
      <c r="T51" s="456">
        <f t="shared" si="46"/>
        <v>47573</v>
      </c>
      <c r="U51" s="456">
        <f t="shared" si="46"/>
        <v>47938</v>
      </c>
      <c r="V51" s="456">
        <f t="shared" si="46"/>
        <v>48304</v>
      </c>
      <c r="W51" s="456">
        <f t="shared" si="46"/>
        <v>48669</v>
      </c>
      <c r="X51" s="456">
        <f t="shared" si="46"/>
        <v>49034</v>
      </c>
      <c r="Y51" s="456">
        <f t="shared" si="46"/>
        <v>49399</v>
      </c>
      <c r="Z51" s="456">
        <f t="shared" si="46"/>
        <v>49765</v>
      </c>
      <c r="AA51" s="456">
        <f t="shared" si="46"/>
        <v>50130</v>
      </c>
      <c r="AB51" s="456">
        <f t="shared" si="46"/>
        <v>50495</v>
      </c>
      <c r="AC51" s="456">
        <f t="shared" si="46"/>
        <v>50860</v>
      </c>
      <c r="AD51" s="456">
        <f t="shared" si="46"/>
        <v>51226</v>
      </c>
      <c r="AE51" s="456">
        <f t="shared" si="46"/>
        <v>51591</v>
      </c>
      <c r="AF51" s="456">
        <f t="shared" si="46"/>
        <v>51956</v>
      </c>
      <c r="AG51" s="456">
        <f t="shared" si="46"/>
        <v>52321</v>
      </c>
      <c r="AH51" s="456">
        <f t="shared" si="46"/>
        <v>52687</v>
      </c>
      <c r="AI51" s="456">
        <f t="shared" si="46"/>
        <v>53052</v>
      </c>
      <c r="AJ51" s="456">
        <f t="shared" si="46"/>
        <v>53417</v>
      </c>
      <c r="AK51" s="456">
        <f t="shared" ref="AK51:BP51" si="47" xml:space="preserve"> AK$48</f>
        <v>53782</v>
      </c>
      <c r="AL51" s="456">
        <f t="shared" si="47"/>
        <v>54148</v>
      </c>
      <c r="AM51" s="456">
        <f t="shared" si="47"/>
        <v>54513</v>
      </c>
      <c r="AN51" s="456">
        <f t="shared" si="47"/>
        <v>54878</v>
      </c>
      <c r="AO51" s="456">
        <f t="shared" si="47"/>
        <v>55243</v>
      </c>
      <c r="AP51" s="456">
        <f t="shared" si="47"/>
        <v>55609</v>
      </c>
      <c r="AQ51" s="456">
        <f t="shared" si="47"/>
        <v>55974</v>
      </c>
      <c r="AR51" s="456">
        <f t="shared" si="47"/>
        <v>56339</v>
      </c>
      <c r="AS51" s="456">
        <f t="shared" si="47"/>
        <v>56704</v>
      </c>
      <c r="AT51" s="456">
        <f t="shared" si="47"/>
        <v>57070</v>
      </c>
      <c r="AU51" s="456">
        <f t="shared" si="47"/>
        <v>57435</v>
      </c>
      <c r="AV51" s="456">
        <f t="shared" si="47"/>
        <v>57800</v>
      </c>
      <c r="AW51" s="456">
        <f t="shared" si="47"/>
        <v>58165</v>
      </c>
      <c r="AX51" s="456">
        <f t="shared" si="47"/>
        <v>58531</v>
      </c>
      <c r="AY51" s="456">
        <f t="shared" si="47"/>
        <v>58896</v>
      </c>
      <c r="AZ51" s="456">
        <f t="shared" si="47"/>
        <v>59261</v>
      </c>
      <c r="BA51" s="456">
        <f t="shared" si="47"/>
        <v>59626</v>
      </c>
      <c r="BB51" s="456">
        <f t="shared" si="47"/>
        <v>59992</v>
      </c>
      <c r="BC51" s="456">
        <f t="shared" si="47"/>
        <v>60357</v>
      </c>
      <c r="BD51" s="456">
        <f t="shared" si="47"/>
        <v>60722</v>
      </c>
      <c r="BE51" s="456">
        <f t="shared" si="47"/>
        <v>61087</v>
      </c>
      <c r="BF51" s="456">
        <f t="shared" si="47"/>
        <v>61453</v>
      </c>
      <c r="BG51" s="456">
        <f t="shared" si="47"/>
        <v>61818</v>
      </c>
      <c r="BH51" s="456">
        <f t="shared" si="47"/>
        <v>62183</v>
      </c>
      <c r="BI51" s="456">
        <f t="shared" si="47"/>
        <v>62548</v>
      </c>
      <c r="BJ51" s="456">
        <f t="shared" si="47"/>
        <v>62914</v>
      </c>
      <c r="BK51" s="456">
        <f t="shared" si="47"/>
        <v>63279</v>
      </c>
      <c r="BL51" s="456">
        <f t="shared" si="47"/>
        <v>63644</v>
      </c>
      <c r="BM51" s="456">
        <f t="shared" si="47"/>
        <v>64009</v>
      </c>
      <c r="BN51" s="456">
        <f t="shared" si="47"/>
        <v>64375</v>
      </c>
      <c r="BO51" s="456">
        <f t="shared" si="47"/>
        <v>64740</v>
      </c>
      <c r="BP51" s="456">
        <f t="shared" si="47"/>
        <v>65105</v>
      </c>
      <c r="BQ51" s="456">
        <f t="shared" ref="BQ51:CV51" si="48" xml:space="preserve"> BQ$48</f>
        <v>65470</v>
      </c>
      <c r="BR51" s="456">
        <f t="shared" si="48"/>
        <v>65836</v>
      </c>
      <c r="BS51" s="456">
        <f t="shared" si="48"/>
        <v>66201</v>
      </c>
      <c r="BT51" s="456">
        <f t="shared" si="48"/>
        <v>66566</v>
      </c>
      <c r="BU51" s="456">
        <f t="shared" si="48"/>
        <v>66931</v>
      </c>
      <c r="BV51" s="456">
        <f t="shared" si="48"/>
        <v>67297</v>
      </c>
      <c r="BW51" s="456">
        <f t="shared" si="48"/>
        <v>67662</v>
      </c>
      <c r="BX51" s="456">
        <f t="shared" si="48"/>
        <v>68027</v>
      </c>
      <c r="BY51" s="456">
        <f t="shared" si="48"/>
        <v>68392</v>
      </c>
      <c r="BZ51" s="456">
        <f t="shared" si="48"/>
        <v>68758</v>
      </c>
      <c r="CA51" s="456">
        <f t="shared" si="48"/>
        <v>69123</v>
      </c>
      <c r="CB51" s="456">
        <f t="shared" si="48"/>
        <v>69488</v>
      </c>
      <c r="CC51" s="456">
        <f t="shared" si="48"/>
        <v>69853</v>
      </c>
      <c r="CD51" s="456">
        <f t="shared" si="48"/>
        <v>70219</v>
      </c>
      <c r="CE51" s="456">
        <f t="shared" si="48"/>
        <v>70584</v>
      </c>
      <c r="CF51" s="456">
        <f t="shared" si="48"/>
        <v>70949</v>
      </c>
      <c r="CG51" s="456">
        <f t="shared" si="48"/>
        <v>71314</v>
      </c>
      <c r="CH51" s="456">
        <f t="shared" si="48"/>
        <v>71680</v>
      </c>
      <c r="CI51" s="456">
        <f t="shared" si="48"/>
        <v>72045</v>
      </c>
      <c r="CJ51" s="456">
        <f t="shared" si="48"/>
        <v>72410</v>
      </c>
      <c r="CK51" s="456">
        <f t="shared" si="48"/>
        <v>72775</v>
      </c>
      <c r="CL51" s="456">
        <f t="shared" si="48"/>
        <v>73140</v>
      </c>
      <c r="CM51" s="456">
        <f t="shared" si="48"/>
        <v>73505</v>
      </c>
      <c r="CN51" s="456">
        <f t="shared" si="48"/>
        <v>73870</v>
      </c>
      <c r="CO51" s="456">
        <f t="shared" si="48"/>
        <v>74235</v>
      </c>
      <c r="CP51" s="456">
        <f t="shared" si="48"/>
        <v>74601</v>
      </c>
      <c r="CQ51" s="456">
        <f t="shared" si="48"/>
        <v>74966</v>
      </c>
      <c r="CR51" s="456">
        <f t="shared" si="48"/>
        <v>75331</v>
      </c>
      <c r="CS51" s="456">
        <f t="shared" si="48"/>
        <v>75696</v>
      </c>
      <c r="CT51" s="456">
        <f t="shared" si="48"/>
        <v>76062</v>
      </c>
      <c r="CU51" s="456">
        <f t="shared" si="48"/>
        <v>76427</v>
      </c>
      <c r="CV51" s="456">
        <f t="shared" si="48"/>
        <v>76792</v>
      </c>
      <c r="CW51" s="456">
        <f t="shared" ref="CW51:EA51" si="49" xml:space="preserve"> CW$48</f>
        <v>77157</v>
      </c>
      <c r="CX51" s="456">
        <f t="shared" si="49"/>
        <v>77523</v>
      </c>
      <c r="CY51" s="456">
        <f t="shared" si="49"/>
        <v>77888</v>
      </c>
      <c r="CZ51" s="456">
        <f t="shared" si="49"/>
        <v>78253</v>
      </c>
      <c r="DA51" s="456">
        <f t="shared" si="49"/>
        <v>78618</v>
      </c>
      <c r="DB51" s="456">
        <f t="shared" si="49"/>
        <v>78984</v>
      </c>
      <c r="DC51" s="456">
        <f t="shared" si="49"/>
        <v>79349</v>
      </c>
      <c r="DD51" s="456">
        <f t="shared" si="49"/>
        <v>79714</v>
      </c>
      <c r="DE51" s="456">
        <f t="shared" si="49"/>
        <v>80079</v>
      </c>
      <c r="DF51" s="456">
        <f t="shared" si="49"/>
        <v>80445</v>
      </c>
      <c r="DG51" s="456">
        <f t="shared" si="49"/>
        <v>80810</v>
      </c>
      <c r="DH51" s="456">
        <f t="shared" si="49"/>
        <v>81175</v>
      </c>
      <c r="DI51" s="456">
        <f t="shared" si="49"/>
        <v>81540</v>
      </c>
      <c r="DJ51" s="456">
        <f t="shared" si="49"/>
        <v>81906</v>
      </c>
      <c r="DK51" s="456">
        <f t="shared" si="49"/>
        <v>82271</v>
      </c>
      <c r="DL51" s="456">
        <f t="shared" si="49"/>
        <v>82636</v>
      </c>
      <c r="DM51" s="456">
        <f t="shared" si="49"/>
        <v>83001</v>
      </c>
      <c r="DN51" s="456">
        <f t="shared" si="49"/>
        <v>83367</v>
      </c>
      <c r="DO51" s="456">
        <f t="shared" si="49"/>
        <v>83732</v>
      </c>
      <c r="DP51" s="456">
        <f t="shared" si="49"/>
        <v>84097</v>
      </c>
      <c r="DQ51" s="456">
        <f t="shared" si="49"/>
        <v>84462</v>
      </c>
      <c r="DR51" s="456">
        <f t="shared" si="49"/>
        <v>84828</v>
      </c>
      <c r="DS51" s="456">
        <f t="shared" si="49"/>
        <v>85193</v>
      </c>
      <c r="DT51" s="456">
        <f t="shared" si="49"/>
        <v>85558</v>
      </c>
      <c r="DU51" s="456">
        <f t="shared" si="49"/>
        <v>85923</v>
      </c>
      <c r="DV51" s="456">
        <f t="shared" si="49"/>
        <v>86289</v>
      </c>
      <c r="DW51" s="456">
        <f t="shared" si="49"/>
        <v>86654</v>
      </c>
      <c r="DX51" s="456">
        <f t="shared" si="49"/>
        <v>87019</v>
      </c>
      <c r="DY51" s="456">
        <f t="shared" si="49"/>
        <v>87384</v>
      </c>
      <c r="DZ51" s="456">
        <f t="shared" si="49"/>
        <v>87750</v>
      </c>
      <c r="EA51" s="456">
        <f t="shared" si="49"/>
        <v>88115</v>
      </c>
    </row>
    <row r="52" spans="1:131" hidden="1" outlineLevel="2" x14ac:dyDescent="0.35">
      <c r="A52" s="209"/>
      <c r="B52" s="209"/>
      <c r="C52" s="210"/>
      <c r="D52" s="211"/>
      <c r="E52" s="455" t="str">
        <f t="shared" ref="E52:AJ52" si="50" xml:space="preserve"> E$41</f>
        <v>Contract year applicable to period</v>
      </c>
      <c r="F52" s="455">
        <f t="shared" si="50"/>
        <v>0</v>
      </c>
      <c r="G52" s="455" t="str">
        <f t="shared" si="50"/>
        <v>date</v>
      </c>
      <c r="H52" s="455">
        <f t="shared" si="50"/>
        <v>0</v>
      </c>
      <c r="I52" s="455">
        <f t="shared" si="50"/>
        <v>0</v>
      </c>
      <c r="J52" s="455">
        <f t="shared" si="50"/>
        <v>43921</v>
      </c>
      <c r="K52" s="455">
        <f t="shared" si="50"/>
        <v>43921</v>
      </c>
      <c r="L52" s="455">
        <f t="shared" si="50"/>
        <v>43921</v>
      </c>
      <c r="M52" s="455">
        <f t="shared" si="50"/>
        <v>44286</v>
      </c>
      <c r="N52" s="455">
        <f t="shared" si="50"/>
        <v>44286</v>
      </c>
      <c r="O52" s="455">
        <f t="shared" si="50"/>
        <v>44286</v>
      </c>
      <c r="P52" s="455">
        <f t="shared" si="50"/>
        <v>44286</v>
      </c>
      <c r="Q52" s="455">
        <f t="shared" si="50"/>
        <v>44651</v>
      </c>
      <c r="R52" s="455">
        <f t="shared" si="50"/>
        <v>44651</v>
      </c>
      <c r="S52" s="455">
        <f t="shared" si="50"/>
        <v>44651</v>
      </c>
      <c r="T52" s="455">
        <f t="shared" si="50"/>
        <v>44651</v>
      </c>
      <c r="U52" s="455">
        <f t="shared" si="50"/>
        <v>45016</v>
      </c>
      <c r="V52" s="455">
        <f t="shared" si="50"/>
        <v>45016</v>
      </c>
      <c r="W52" s="455">
        <f t="shared" si="50"/>
        <v>45016</v>
      </c>
      <c r="X52" s="455">
        <f t="shared" si="50"/>
        <v>45016</v>
      </c>
      <c r="Y52" s="455">
        <f t="shared" si="50"/>
        <v>45382</v>
      </c>
      <c r="Z52" s="455">
        <f t="shared" si="50"/>
        <v>45382</v>
      </c>
      <c r="AA52" s="455">
        <f t="shared" si="50"/>
        <v>45382</v>
      </c>
      <c r="AB52" s="455">
        <f t="shared" si="50"/>
        <v>45382</v>
      </c>
      <c r="AC52" s="455">
        <f t="shared" si="50"/>
        <v>45747</v>
      </c>
      <c r="AD52" s="455">
        <f t="shared" si="50"/>
        <v>45747</v>
      </c>
      <c r="AE52" s="455">
        <f t="shared" si="50"/>
        <v>45747</v>
      </c>
      <c r="AF52" s="455">
        <f t="shared" si="50"/>
        <v>45747</v>
      </c>
      <c r="AG52" s="455">
        <f t="shared" si="50"/>
        <v>46112</v>
      </c>
      <c r="AH52" s="455">
        <f t="shared" si="50"/>
        <v>46112</v>
      </c>
      <c r="AI52" s="455">
        <f t="shared" si="50"/>
        <v>46112</v>
      </c>
      <c r="AJ52" s="455">
        <f t="shared" si="50"/>
        <v>46112</v>
      </c>
      <c r="AK52" s="455">
        <f t="shared" ref="AK52:BC52" si="51" xml:space="preserve"> AK$41</f>
        <v>46477</v>
      </c>
      <c r="AL52" s="455">
        <f t="shared" si="51"/>
        <v>46477</v>
      </c>
      <c r="AM52" s="455">
        <f t="shared" si="51"/>
        <v>46477</v>
      </c>
      <c r="AN52" s="455">
        <f t="shared" si="51"/>
        <v>46477</v>
      </c>
      <c r="AO52" s="455">
        <f t="shared" si="51"/>
        <v>46843</v>
      </c>
      <c r="AP52" s="455">
        <f t="shared" si="51"/>
        <v>46843</v>
      </c>
      <c r="AQ52" s="455">
        <f t="shared" si="51"/>
        <v>46843</v>
      </c>
      <c r="AR52" s="455">
        <f t="shared" si="51"/>
        <v>46843</v>
      </c>
      <c r="AS52" s="455">
        <f t="shared" si="51"/>
        <v>47208</v>
      </c>
      <c r="AT52" s="455">
        <f t="shared" si="51"/>
        <v>47208</v>
      </c>
      <c r="AU52" s="455">
        <f t="shared" si="51"/>
        <v>47208</v>
      </c>
      <c r="AV52" s="455">
        <f t="shared" si="51"/>
        <v>47208</v>
      </c>
      <c r="AW52" s="455">
        <f t="shared" si="51"/>
        <v>47573</v>
      </c>
      <c r="AX52" s="455">
        <f t="shared" si="51"/>
        <v>47573</v>
      </c>
      <c r="AY52" s="455">
        <f t="shared" si="51"/>
        <v>47573</v>
      </c>
      <c r="AZ52" s="455">
        <f t="shared" si="51"/>
        <v>47573</v>
      </c>
      <c r="BA52" s="455">
        <f t="shared" si="51"/>
        <v>47938</v>
      </c>
      <c r="BB52" s="455">
        <f t="shared" si="51"/>
        <v>47938</v>
      </c>
      <c r="BC52" s="455">
        <f t="shared" si="51"/>
        <v>47938</v>
      </c>
      <c r="BD52" s="455">
        <f t="shared" ref="BD52:CI52" si="52" xml:space="preserve"> BD$41</f>
        <v>47938</v>
      </c>
      <c r="BE52" s="455">
        <f t="shared" si="52"/>
        <v>48304</v>
      </c>
      <c r="BF52" s="455">
        <f t="shared" si="52"/>
        <v>48304</v>
      </c>
      <c r="BG52" s="455">
        <f t="shared" si="52"/>
        <v>48304</v>
      </c>
      <c r="BH52" s="455">
        <f t="shared" si="52"/>
        <v>48304</v>
      </c>
      <c r="BI52" s="455">
        <f t="shared" si="52"/>
        <v>48669</v>
      </c>
      <c r="BJ52" s="455">
        <f t="shared" si="52"/>
        <v>48669</v>
      </c>
      <c r="BK52" s="455">
        <f t="shared" si="52"/>
        <v>48669</v>
      </c>
      <c r="BL52" s="455">
        <f t="shared" si="52"/>
        <v>48669</v>
      </c>
      <c r="BM52" s="455">
        <f t="shared" si="52"/>
        <v>49034</v>
      </c>
      <c r="BN52" s="455">
        <f t="shared" si="52"/>
        <v>49034</v>
      </c>
      <c r="BO52" s="455">
        <f t="shared" si="52"/>
        <v>49034</v>
      </c>
      <c r="BP52" s="455">
        <f t="shared" si="52"/>
        <v>49034</v>
      </c>
      <c r="BQ52" s="455">
        <f t="shared" si="52"/>
        <v>49399</v>
      </c>
      <c r="BR52" s="455">
        <f t="shared" si="52"/>
        <v>49399</v>
      </c>
      <c r="BS52" s="455">
        <f t="shared" si="52"/>
        <v>49399</v>
      </c>
      <c r="BT52" s="455">
        <f t="shared" si="52"/>
        <v>49399</v>
      </c>
      <c r="BU52" s="455">
        <f t="shared" si="52"/>
        <v>49765</v>
      </c>
      <c r="BV52" s="455">
        <f t="shared" si="52"/>
        <v>49765</v>
      </c>
      <c r="BW52" s="455">
        <f t="shared" si="52"/>
        <v>49765</v>
      </c>
      <c r="BX52" s="455">
        <f t="shared" si="52"/>
        <v>49765</v>
      </c>
      <c r="BY52" s="455">
        <f t="shared" si="52"/>
        <v>50130</v>
      </c>
      <c r="BZ52" s="455">
        <f t="shared" si="52"/>
        <v>50130</v>
      </c>
      <c r="CA52" s="455">
        <f t="shared" si="52"/>
        <v>50130</v>
      </c>
      <c r="CB52" s="455">
        <f t="shared" si="52"/>
        <v>50130</v>
      </c>
      <c r="CC52" s="455">
        <f t="shared" si="52"/>
        <v>50495</v>
      </c>
      <c r="CD52" s="455">
        <f t="shared" si="52"/>
        <v>50495</v>
      </c>
      <c r="CE52" s="455">
        <f t="shared" si="52"/>
        <v>50495</v>
      </c>
      <c r="CF52" s="455">
        <f t="shared" si="52"/>
        <v>50495</v>
      </c>
      <c r="CG52" s="455">
        <f t="shared" si="52"/>
        <v>50860</v>
      </c>
      <c r="CH52" s="455">
        <f t="shared" si="52"/>
        <v>50860</v>
      </c>
      <c r="CI52" s="455">
        <f t="shared" si="52"/>
        <v>50860</v>
      </c>
      <c r="CJ52" s="455">
        <f t="shared" ref="CJ52:DO52" si="53" xml:space="preserve"> CJ$41</f>
        <v>50860</v>
      </c>
      <c r="CK52" s="455">
        <f t="shared" si="53"/>
        <v>51226</v>
      </c>
      <c r="CL52" s="455">
        <f t="shared" si="53"/>
        <v>51226</v>
      </c>
      <c r="CM52" s="455">
        <f t="shared" si="53"/>
        <v>51226</v>
      </c>
      <c r="CN52" s="455">
        <f t="shared" si="53"/>
        <v>51226</v>
      </c>
      <c r="CO52" s="455">
        <f t="shared" si="53"/>
        <v>51591</v>
      </c>
      <c r="CP52" s="455">
        <f t="shared" si="53"/>
        <v>51591</v>
      </c>
      <c r="CQ52" s="455">
        <f t="shared" si="53"/>
        <v>51591</v>
      </c>
      <c r="CR52" s="455">
        <f t="shared" si="53"/>
        <v>51591</v>
      </c>
      <c r="CS52" s="455">
        <f t="shared" si="53"/>
        <v>51956</v>
      </c>
      <c r="CT52" s="455">
        <f t="shared" si="53"/>
        <v>51956</v>
      </c>
      <c r="CU52" s="455">
        <f t="shared" si="53"/>
        <v>51956</v>
      </c>
      <c r="CV52" s="455">
        <f t="shared" si="53"/>
        <v>51956</v>
      </c>
      <c r="CW52" s="455">
        <f t="shared" si="53"/>
        <v>52321</v>
      </c>
      <c r="CX52" s="455">
        <f t="shared" si="53"/>
        <v>52321</v>
      </c>
      <c r="CY52" s="455">
        <f t="shared" si="53"/>
        <v>52321</v>
      </c>
      <c r="CZ52" s="455">
        <f t="shared" si="53"/>
        <v>52321</v>
      </c>
      <c r="DA52" s="455">
        <f t="shared" si="53"/>
        <v>52687</v>
      </c>
      <c r="DB52" s="455">
        <f t="shared" si="53"/>
        <v>52687</v>
      </c>
      <c r="DC52" s="455">
        <f t="shared" si="53"/>
        <v>52687</v>
      </c>
      <c r="DD52" s="455">
        <f t="shared" si="53"/>
        <v>52687</v>
      </c>
      <c r="DE52" s="455">
        <f t="shared" si="53"/>
        <v>53052</v>
      </c>
      <c r="DF52" s="455">
        <f t="shared" si="53"/>
        <v>53052</v>
      </c>
      <c r="DG52" s="455">
        <f t="shared" si="53"/>
        <v>53052</v>
      </c>
      <c r="DH52" s="455">
        <f t="shared" si="53"/>
        <v>53052</v>
      </c>
      <c r="DI52" s="455">
        <f t="shared" si="53"/>
        <v>53417</v>
      </c>
      <c r="DJ52" s="455">
        <f t="shared" si="53"/>
        <v>53417</v>
      </c>
      <c r="DK52" s="455">
        <f t="shared" si="53"/>
        <v>53417</v>
      </c>
      <c r="DL52" s="455">
        <f t="shared" si="53"/>
        <v>53417</v>
      </c>
      <c r="DM52" s="455">
        <f t="shared" si="53"/>
        <v>53782</v>
      </c>
      <c r="DN52" s="455">
        <f t="shared" si="53"/>
        <v>53782</v>
      </c>
      <c r="DO52" s="455">
        <f t="shared" si="53"/>
        <v>53782</v>
      </c>
      <c r="DP52" s="455">
        <f t="shared" ref="DP52:EA52" si="54" xml:space="preserve"> DP$41</f>
        <v>53782</v>
      </c>
      <c r="DQ52" s="455">
        <f t="shared" si="54"/>
        <v>54148</v>
      </c>
      <c r="DR52" s="455">
        <f t="shared" si="54"/>
        <v>54148</v>
      </c>
      <c r="DS52" s="455">
        <f t="shared" si="54"/>
        <v>54148</v>
      </c>
      <c r="DT52" s="455">
        <f t="shared" si="54"/>
        <v>54148</v>
      </c>
      <c r="DU52" s="455">
        <f t="shared" si="54"/>
        <v>54513</v>
      </c>
      <c r="DV52" s="455">
        <f t="shared" si="54"/>
        <v>54513</v>
      </c>
      <c r="DW52" s="455">
        <f t="shared" si="54"/>
        <v>54513</v>
      </c>
      <c r="DX52" s="455">
        <f t="shared" si="54"/>
        <v>54513</v>
      </c>
      <c r="DY52" s="455">
        <f t="shared" si="54"/>
        <v>54878</v>
      </c>
      <c r="DZ52" s="455">
        <f t="shared" si="54"/>
        <v>54878</v>
      </c>
      <c r="EA52" s="455">
        <f t="shared" si="54"/>
        <v>54878</v>
      </c>
    </row>
    <row r="53" spans="1:131" hidden="1" outlineLevel="2" x14ac:dyDescent="0.35">
      <c r="A53" s="108"/>
      <c r="B53" s="108"/>
      <c r="C53" s="109"/>
      <c r="D53" s="110"/>
      <c r="E53" s="111" t="s">
        <v>78</v>
      </c>
      <c r="F53" s="111"/>
      <c r="G53" s="111"/>
      <c r="H53" s="111"/>
      <c r="I53" s="111"/>
      <c r="J53" s="111" t="str">
        <f t="shared" ref="J53:BC53" si="55">IF(ISNA(INDEX($J$50:$EA$50,MATCH(J51,$J$52:$EA$52,0))),"Pre-fcst",INDEX($J$50:$EA$50,MATCH(J51,$J$52:$EA$52,0)))</f>
        <v>Pre-fcst</v>
      </c>
      <c r="K53" s="111" t="str">
        <f t="shared" si="55"/>
        <v>Operations</v>
      </c>
      <c r="L53" s="111" t="str">
        <f t="shared" si="55"/>
        <v>Operations</v>
      </c>
      <c r="M53" s="111" t="str">
        <f t="shared" si="55"/>
        <v>Operations</v>
      </c>
      <c r="N53" s="111" t="str">
        <f t="shared" si="55"/>
        <v>Operations</v>
      </c>
      <c r="O53" s="111" t="str">
        <f t="shared" si="55"/>
        <v>Operations</v>
      </c>
      <c r="P53" s="111" t="str">
        <f t="shared" si="55"/>
        <v>Operations</v>
      </c>
      <c r="Q53" s="111" t="str">
        <f t="shared" si="55"/>
        <v>Operations</v>
      </c>
      <c r="R53" s="111" t="str">
        <f t="shared" si="55"/>
        <v>Operations</v>
      </c>
      <c r="S53" s="111" t="str">
        <f t="shared" si="55"/>
        <v>Operations</v>
      </c>
      <c r="T53" s="111" t="str">
        <f t="shared" si="55"/>
        <v>Operations</v>
      </c>
      <c r="U53" s="111" t="str">
        <f t="shared" si="55"/>
        <v>Operations</v>
      </c>
      <c r="V53" s="111" t="str">
        <f t="shared" si="55"/>
        <v>Operations</v>
      </c>
      <c r="W53" s="111" t="str">
        <f t="shared" si="55"/>
        <v>Operations</v>
      </c>
      <c r="X53" s="111" t="str">
        <f t="shared" si="55"/>
        <v>Operations</v>
      </c>
      <c r="Y53" s="111" t="str">
        <f t="shared" si="55"/>
        <v>Operations</v>
      </c>
      <c r="Z53" s="111" t="str">
        <f t="shared" si="55"/>
        <v>Operations</v>
      </c>
      <c r="AA53" s="111" t="str">
        <f t="shared" si="55"/>
        <v>Operations</v>
      </c>
      <c r="AB53" s="111" t="str">
        <f t="shared" si="55"/>
        <v>Operations</v>
      </c>
      <c r="AC53" s="111" t="str">
        <f t="shared" si="55"/>
        <v>Operations</v>
      </c>
      <c r="AD53" s="111" t="str">
        <f t="shared" si="55"/>
        <v>Operations</v>
      </c>
      <c r="AE53" s="111" t="str">
        <f t="shared" si="55"/>
        <v>Operations</v>
      </c>
      <c r="AF53" s="111" t="str">
        <f t="shared" si="55"/>
        <v>Operations</v>
      </c>
      <c r="AG53" s="111" t="str">
        <f t="shared" si="55"/>
        <v>Operations</v>
      </c>
      <c r="AH53" s="111" t="str">
        <f t="shared" si="55"/>
        <v>Operations</v>
      </c>
      <c r="AI53" s="111" t="str">
        <f t="shared" si="55"/>
        <v>Operations</v>
      </c>
      <c r="AJ53" s="111" t="str">
        <f t="shared" si="55"/>
        <v>Post ops</v>
      </c>
      <c r="AK53" s="111" t="str">
        <f t="shared" si="55"/>
        <v>Post ops</v>
      </c>
      <c r="AL53" s="111" t="str">
        <f t="shared" si="55"/>
        <v>Post ops</v>
      </c>
      <c r="AM53" s="111" t="str">
        <f t="shared" si="55"/>
        <v>Post ops</v>
      </c>
      <c r="AN53" s="111" t="str">
        <f t="shared" si="55"/>
        <v>Post ops</v>
      </c>
      <c r="AO53" s="111" t="str">
        <f t="shared" si="55"/>
        <v>Pre-fcst</v>
      </c>
      <c r="AP53" s="111" t="str">
        <f t="shared" si="55"/>
        <v>Pre-fcst</v>
      </c>
      <c r="AQ53" s="111" t="str">
        <f t="shared" si="55"/>
        <v>Pre-fcst</v>
      </c>
      <c r="AR53" s="111" t="str">
        <f t="shared" si="55"/>
        <v>Pre-fcst</v>
      </c>
      <c r="AS53" s="111" t="str">
        <f t="shared" si="55"/>
        <v>Pre-fcst</v>
      </c>
      <c r="AT53" s="111" t="str">
        <f t="shared" si="55"/>
        <v>Pre-fcst</v>
      </c>
      <c r="AU53" s="111" t="str">
        <f t="shared" si="55"/>
        <v>Pre-fcst</v>
      </c>
      <c r="AV53" s="111" t="str">
        <f t="shared" si="55"/>
        <v>Pre-fcst</v>
      </c>
      <c r="AW53" s="111" t="str">
        <f t="shared" si="55"/>
        <v>Pre-fcst</v>
      </c>
      <c r="AX53" s="111" t="str">
        <f t="shared" si="55"/>
        <v>Pre-fcst</v>
      </c>
      <c r="AY53" s="111" t="str">
        <f t="shared" si="55"/>
        <v>Pre-fcst</v>
      </c>
      <c r="AZ53" s="111" t="str">
        <f t="shared" si="55"/>
        <v>Pre-fcst</v>
      </c>
      <c r="BA53" s="111" t="str">
        <f t="shared" si="55"/>
        <v>Pre-fcst</v>
      </c>
      <c r="BB53" s="111" t="str">
        <f t="shared" si="55"/>
        <v>Pre-fcst</v>
      </c>
      <c r="BC53" s="111" t="str">
        <f t="shared" si="55"/>
        <v>Pre-fcst</v>
      </c>
      <c r="BD53" s="203"/>
      <c r="BE53" s="203"/>
      <c r="BF53" s="203"/>
      <c r="BG53" s="203"/>
      <c r="BH53" s="203"/>
      <c r="BI53" s="203"/>
      <c r="BJ53" s="203"/>
      <c r="BK53" s="203"/>
      <c r="BL53" s="203"/>
      <c r="BM53" s="203"/>
      <c r="BN53" s="203"/>
      <c r="BO53" s="203"/>
      <c r="BP53" s="203"/>
      <c r="BQ53" s="203"/>
      <c r="BR53" s="203"/>
      <c r="BS53" s="203"/>
      <c r="BT53" s="203"/>
      <c r="BU53" s="203"/>
      <c r="BV53" s="203"/>
      <c r="BW53" s="203"/>
      <c r="BX53" s="203"/>
      <c r="BY53" s="203"/>
      <c r="BZ53" s="203"/>
      <c r="CA53" s="203"/>
      <c r="CB53" s="203"/>
      <c r="CC53" s="203"/>
      <c r="CD53" s="203"/>
      <c r="CE53" s="203"/>
      <c r="CF53" s="203"/>
      <c r="CG53" s="203"/>
      <c r="CH53" s="203"/>
      <c r="CI53" s="203"/>
      <c r="CJ53" s="203"/>
      <c r="CK53" s="203"/>
      <c r="CL53" s="203"/>
      <c r="CM53" s="203"/>
      <c r="CN53" s="203"/>
      <c r="CO53" s="203"/>
      <c r="CP53" s="203"/>
      <c r="CQ53" s="203"/>
      <c r="CR53" s="203"/>
      <c r="CS53" s="203"/>
      <c r="CT53" s="203"/>
      <c r="CU53" s="203"/>
      <c r="CV53" s="203"/>
      <c r="CW53" s="203"/>
      <c r="CX53" s="203"/>
      <c r="CY53" s="203"/>
      <c r="CZ53" s="203"/>
      <c r="DA53" s="203"/>
      <c r="DB53" s="203"/>
      <c r="DC53" s="203"/>
      <c r="DD53" s="203"/>
      <c r="DE53" s="203"/>
      <c r="DF53" s="203"/>
      <c r="DG53" s="203"/>
      <c r="DH53" s="203"/>
      <c r="DI53" s="203"/>
      <c r="DJ53" s="203"/>
      <c r="DK53" s="203"/>
      <c r="DL53" s="203"/>
      <c r="DM53" s="203"/>
      <c r="DN53" s="203"/>
      <c r="DO53" s="203"/>
      <c r="DP53" s="203"/>
      <c r="DQ53" s="203"/>
      <c r="DR53" s="203"/>
      <c r="DS53" s="203"/>
      <c r="DT53" s="203"/>
      <c r="DU53" s="203"/>
      <c r="DV53" s="203"/>
      <c r="DW53" s="203"/>
      <c r="DX53" s="203"/>
      <c r="DY53" s="203"/>
      <c r="DZ53" s="203"/>
      <c r="EA53" s="203"/>
    </row>
    <row r="54" spans="1:131" hidden="1" outlineLevel="1" x14ac:dyDescent="0.35">
      <c r="A54" s="209"/>
      <c r="B54" s="209"/>
      <c r="C54" s="210"/>
      <c r="D54" s="211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08"/>
      <c r="W54" s="208"/>
      <c r="X54" s="208"/>
      <c r="Y54" s="208"/>
      <c r="Z54" s="208"/>
      <c r="AA54" s="208"/>
      <c r="AB54" s="208"/>
      <c r="AC54" s="208"/>
      <c r="AD54" s="208"/>
      <c r="AE54" s="208"/>
      <c r="AF54" s="208"/>
      <c r="AG54" s="208"/>
      <c r="AH54" s="208"/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  <c r="BI54" s="208"/>
      <c r="BJ54" s="208"/>
      <c r="BK54" s="208"/>
      <c r="BL54" s="208"/>
      <c r="BM54" s="208"/>
      <c r="BN54" s="208"/>
      <c r="BO54" s="208"/>
      <c r="BP54" s="208"/>
      <c r="BQ54" s="208"/>
      <c r="BR54" s="208"/>
      <c r="BS54" s="208"/>
      <c r="BT54" s="208"/>
      <c r="BU54" s="208"/>
      <c r="BV54" s="208"/>
      <c r="BW54" s="208"/>
      <c r="BX54" s="208"/>
      <c r="BY54" s="208"/>
      <c r="BZ54" s="208"/>
      <c r="CA54" s="208"/>
      <c r="CB54" s="208"/>
      <c r="CC54" s="208"/>
      <c r="CD54" s="208"/>
      <c r="CE54" s="208"/>
      <c r="CF54" s="208"/>
      <c r="CG54" s="208"/>
      <c r="CH54" s="208"/>
      <c r="CI54" s="208"/>
      <c r="CJ54" s="208"/>
      <c r="CK54" s="208"/>
      <c r="CL54" s="208"/>
      <c r="CM54" s="208"/>
      <c r="CN54" s="208"/>
      <c r="CO54" s="208"/>
      <c r="CP54" s="208"/>
      <c r="CQ54" s="208"/>
      <c r="CR54" s="208"/>
      <c r="CS54" s="208"/>
      <c r="CT54" s="208"/>
      <c r="CU54" s="208"/>
      <c r="CV54" s="208"/>
      <c r="CW54" s="208"/>
      <c r="CX54" s="208"/>
      <c r="CY54" s="208"/>
      <c r="CZ54" s="208"/>
      <c r="DA54" s="208"/>
      <c r="DB54" s="208"/>
      <c r="DC54" s="208"/>
      <c r="DD54" s="208"/>
      <c r="DE54" s="208"/>
      <c r="DF54" s="208"/>
      <c r="DG54" s="208"/>
      <c r="DH54" s="208"/>
      <c r="DI54" s="208"/>
      <c r="DJ54" s="208"/>
      <c r="DK54" s="208"/>
      <c r="DL54" s="208"/>
      <c r="DM54" s="208"/>
      <c r="DN54" s="208"/>
      <c r="DO54" s="208"/>
      <c r="DP54" s="208"/>
      <c r="DQ54" s="208"/>
      <c r="DR54" s="208"/>
      <c r="DS54" s="208"/>
      <c r="DT54" s="208"/>
      <c r="DU54" s="208"/>
      <c r="DV54" s="208"/>
      <c r="DW54" s="208"/>
      <c r="DX54" s="208"/>
      <c r="DY54" s="208"/>
      <c r="DZ54" s="208"/>
      <c r="EA54" s="208"/>
    </row>
    <row r="55" spans="1:131" hidden="1" outlineLevel="1" x14ac:dyDescent="0.35">
      <c r="A55" s="209"/>
      <c r="B55" s="209" t="s">
        <v>147</v>
      </c>
      <c r="C55" s="210"/>
      <c r="D55" s="211"/>
      <c r="E55" s="206"/>
      <c r="F55" s="206"/>
      <c r="G55" s="206"/>
      <c r="H55" s="206"/>
      <c r="I55" s="208"/>
      <c r="J55" s="206"/>
      <c r="K55" s="206"/>
      <c r="L55" s="206"/>
      <c r="M55" s="206"/>
      <c r="N55" s="206"/>
      <c r="O55" s="206"/>
      <c r="P55" s="206"/>
      <c r="Q55" s="206"/>
      <c r="R55" s="206"/>
      <c r="S55" s="206"/>
      <c r="T55" s="206"/>
      <c r="U55" s="206"/>
      <c r="V55" s="206"/>
      <c r="W55" s="206"/>
      <c r="X55" s="206"/>
      <c r="Y55" s="206"/>
      <c r="Z55" s="206"/>
      <c r="AA55" s="206"/>
      <c r="AB55" s="206"/>
      <c r="AC55" s="206"/>
      <c r="AD55" s="206"/>
      <c r="AE55" s="206"/>
      <c r="AF55" s="206"/>
      <c r="AG55" s="206"/>
      <c r="AH55" s="206"/>
      <c r="AI55" s="206"/>
      <c r="AJ55" s="206"/>
      <c r="AK55" s="206"/>
      <c r="AL55" s="206"/>
      <c r="AM55" s="206"/>
      <c r="AN55" s="206"/>
      <c r="AO55" s="206"/>
      <c r="AP55" s="206"/>
      <c r="AQ55" s="206"/>
      <c r="AR55" s="206"/>
      <c r="AS55" s="206"/>
      <c r="AT55" s="206"/>
      <c r="AU55" s="206"/>
      <c r="AV55" s="206"/>
      <c r="AW55" s="206"/>
      <c r="AX55" s="206"/>
      <c r="AY55" s="206"/>
      <c r="AZ55" s="206"/>
      <c r="BA55" s="206"/>
      <c r="BB55" s="206"/>
      <c r="BC55" s="206"/>
      <c r="BD55" s="206"/>
      <c r="BE55" s="206"/>
      <c r="BF55" s="206"/>
      <c r="BG55" s="206"/>
      <c r="BH55" s="206"/>
      <c r="BI55" s="206"/>
      <c r="BJ55" s="206"/>
      <c r="BK55" s="206"/>
      <c r="BL55" s="206"/>
      <c r="BM55" s="206"/>
      <c r="BN55" s="206"/>
      <c r="BO55" s="206"/>
      <c r="BP55" s="206"/>
      <c r="BQ55" s="206"/>
      <c r="BR55" s="206"/>
      <c r="BS55" s="206"/>
      <c r="BT55" s="206"/>
      <c r="BU55" s="206"/>
      <c r="BV55" s="206"/>
      <c r="BW55" s="206"/>
      <c r="BX55" s="206"/>
      <c r="BY55" s="206"/>
      <c r="BZ55" s="206"/>
      <c r="CA55" s="206"/>
      <c r="CB55" s="206"/>
      <c r="CC55" s="206"/>
      <c r="CD55" s="206"/>
      <c r="CE55" s="206"/>
      <c r="CF55" s="206"/>
      <c r="CG55" s="206"/>
      <c r="CH55" s="206"/>
      <c r="CI55" s="206"/>
      <c r="CJ55" s="206"/>
      <c r="CK55" s="206"/>
      <c r="CL55" s="206"/>
      <c r="CM55" s="206"/>
      <c r="CN55" s="206"/>
      <c r="CO55" s="206"/>
      <c r="CP55" s="206"/>
      <c r="CQ55" s="206"/>
      <c r="CR55" s="206"/>
      <c r="CS55" s="206"/>
      <c r="CT55" s="206"/>
      <c r="CU55" s="206"/>
      <c r="CV55" s="206"/>
      <c r="CW55" s="206"/>
      <c r="CX55" s="206"/>
      <c r="CY55" s="206"/>
      <c r="CZ55" s="206"/>
      <c r="DA55" s="206"/>
      <c r="DB55" s="206"/>
      <c r="DC55" s="206"/>
      <c r="DD55" s="206"/>
      <c r="DE55" s="206"/>
      <c r="DF55" s="206"/>
      <c r="DG55" s="206"/>
      <c r="DH55" s="206"/>
      <c r="DI55" s="206"/>
      <c r="DJ55" s="206"/>
      <c r="DK55" s="206"/>
      <c r="DL55" s="206"/>
      <c r="DM55" s="206"/>
      <c r="DN55" s="206"/>
      <c r="DO55" s="206"/>
      <c r="DP55" s="206"/>
      <c r="DQ55" s="206"/>
      <c r="DR55" s="206"/>
      <c r="DS55" s="206"/>
      <c r="DT55" s="206"/>
      <c r="DU55" s="206"/>
      <c r="DV55" s="206"/>
      <c r="DW55" s="206"/>
      <c r="DX55" s="206"/>
      <c r="DY55" s="206"/>
      <c r="DZ55" s="206"/>
      <c r="EA55" s="206"/>
    </row>
    <row r="56" spans="1:131" hidden="1" outlineLevel="2" x14ac:dyDescent="0.35">
      <c r="A56" s="457"/>
      <c r="B56" s="457"/>
      <c r="C56" s="458"/>
      <c r="D56" s="459"/>
      <c r="E56" s="460" t="str">
        <f xml:space="preserve"> E$14</f>
        <v>First model column flag</v>
      </c>
      <c r="F56" s="460">
        <f t="shared" ref="F56:BQ56" si="56" xml:space="preserve"> F$14</f>
        <v>0</v>
      </c>
      <c r="G56" s="460" t="str">
        <f t="shared" si="56"/>
        <v>flag</v>
      </c>
      <c r="H56" s="460">
        <f t="shared" si="56"/>
        <v>1</v>
      </c>
      <c r="I56" s="461">
        <f t="shared" si="56"/>
        <v>0</v>
      </c>
      <c r="J56" s="460">
        <f t="shared" si="56"/>
        <v>1</v>
      </c>
      <c r="K56" s="460">
        <f t="shared" si="56"/>
        <v>0</v>
      </c>
      <c r="L56" s="460">
        <f t="shared" si="56"/>
        <v>0</v>
      </c>
      <c r="M56" s="460">
        <f t="shared" si="56"/>
        <v>0</v>
      </c>
      <c r="N56" s="460">
        <f t="shared" si="56"/>
        <v>0</v>
      </c>
      <c r="O56" s="460">
        <f t="shared" si="56"/>
        <v>0</v>
      </c>
      <c r="P56" s="460">
        <f t="shared" si="56"/>
        <v>0</v>
      </c>
      <c r="Q56" s="460">
        <f t="shared" si="56"/>
        <v>0</v>
      </c>
      <c r="R56" s="460">
        <f t="shared" si="56"/>
        <v>0</v>
      </c>
      <c r="S56" s="460">
        <f t="shared" si="56"/>
        <v>0</v>
      </c>
      <c r="T56" s="460">
        <f t="shared" si="56"/>
        <v>0</v>
      </c>
      <c r="U56" s="460">
        <f t="shared" si="56"/>
        <v>0</v>
      </c>
      <c r="V56" s="460">
        <f t="shared" si="56"/>
        <v>0</v>
      </c>
      <c r="W56" s="460">
        <f t="shared" si="56"/>
        <v>0</v>
      </c>
      <c r="X56" s="460">
        <f t="shared" si="56"/>
        <v>0</v>
      </c>
      <c r="Y56" s="460">
        <f t="shared" si="56"/>
        <v>0</v>
      </c>
      <c r="Z56" s="460">
        <f t="shared" si="56"/>
        <v>0</v>
      </c>
      <c r="AA56" s="460">
        <f t="shared" si="56"/>
        <v>0</v>
      </c>
      <c r="AB56" s="460">
        <f t="shared" si="56"/>
        <v>0</v>
      </c>
      <c r="AC56" s="460">
        <f t="shared" si="56"/>
        <v>0</v>
      </c>
      <c r="AD56" s="460">
        <f t="shared" si="56"/>
        <v>0</v>
      </c>
      <c r="AE56" s="460">
        <f t="shared" si="56"/>
        <v>0</v>
      </c>
      <c r="AF56" s="460">
        <f t="shared" si="56"/>
        <v>0</v>
      </c>
      <c r="AG56" s="460">
        <f t="shared" si="56"/>
        <v>0</v>
      </c>
      <c r="AH56" s="460">
        <f t="shared" si="56"/>
        <v>0</v>
      </c>
      <c r="AI56" s="460">
        <f t="shared" si="56"/>
        <v>0</v>
      </c>
      <c r="AJ56" s="460">
        <f t="shared" si="56"/>
        <v>0</v>
      </c>
      <c r="AK56" s="460">
        <f t="shared" si="56"/>
        <v>0</v>
      </c>
      <c r="AL56" s="460">
        <f t="shared" si="56"/>
        <v>0</v>
      </c>
      <c r="AM56" s="460">
        <f t="shared" si="56"/>
        <v>0</v>
      </c>
      <c r="AN56" s="460">
        <f t="shared" si="56"/>
        <v>0</v>
      </c>
      <c r="AO56" s="460">
        <f t="shared" si="56"/>
        <v>0</v>
      </c>
      <c r="AP56" s="460">
        <f t="shared" si="56"/>
        <v>0</v>
      </c>
      <c r="AQ56" s="460">
        <f t="shared" si="56"/>
        <v>0</v>
      </c>
      <c r="AR56" s="460">
        <f t="shared" si="56"/>
        <v>0</v>
      </c>
      <c r="AS56" s="460">
        <f t="shared" si="56"/>
        <v>0</v>
      </c>
      <c r="AT56" s="460">
        <f t="shared" si="56"/>
        <v>0</v>
      </c>
      <c r="AU56" s="460">
        <f t="shared" si="56"/>
        <v>0</v>
      </c>
      <c r="AV56" s="460">
        <f t="shared" si="56"/>
        <v>0</v>
      </c>
      <c r="AW56" s="460">
        <f t="shared" si="56"/>
        <v>0</v>
      </c>
      <c r="AX56" s="460">
        <f t="shared" si="56"/>
        <v>0</v>
      </c>
      <c r="AY56" s="460">
        <f t="shared" si="56"/>
        <v>0</v>
      </c>
      <c r="AZ56" s="460">
        <f t="shared" si="56"/>
        <v>0</v>
      </c>
      <c r="BA56" s="460">
        <f t="shared" si="56"/>
        <v>0</v>
      </c>
      <c r="BB56" s="460">
        <f t="shared" si="56"/>
        <v>0</v>
      </c>
      <c r="BC56" s="460">
        <f t="shared" si="56"/>
        <v>0</v>
      </c>
      <c r="BD56" s="460">
        <f t="shared" si="56"/>
        <v>0</v>
      </c>
      <c r="BE56" s="460">
        <f t="shared" si="56"/>
        <v>0</v>
      </c>
      <c r="BF56" s="460">
        <f t="shared" si="56"/>
        <v>0</v>
      </c>
      <c r="BG56" s="460">
        <f t="shared" si="56"/>
        <v>0</v>
      </c>
      <c r="BH56" s="460">
        <f t="shared" si="56"/>
        <v>0</v>
      </c>
      <c r="BI56" s="460">
        <f t="shared" si="56"/>
        <v>0</v>
      </c>
      <c r="BJ56" s="460">
        <f t="shared" si="56"/>
        <v>0</v>
      </c>
      <c r="BK56" s="460">
        <f t="shared" si="56"/>
        <v>0</v>
      </c>
      <c r="BL56" s="460">
        <f t="shared" si="56"/>
        <v>0</v>
      </c>
      <c r="BM56" s="460">
        <f t="shared" si="56"/>
        <v>0</v>
      </c>
      <c r="BN56" s="460">
        <f t="shared" si="56"/>
        <v>0</v>
      </c>
      <c r="BO56" s="460">
        <f t="shared" si="56"/>
        <v>0</v>
      </c>
      <c r="BP56" s="460">
        <f t="shared" si="56"/>
        <v>0</v>
      </c>
      <c r="BQ56" s="460">
        <f t="shared" si="56"/>
        <v>0</v>
      </c>
      <c r="BR56" s="460">
        <f t="shared" ref="BR56:EA56" si="57" xml:space="preserve"> BR$14</f>
        <v>0</v>
      </c>
      <c r="BS56" s="460">
        <f t="shared" si="57"/>
        <v>0</v>
      </c>
      <c r="BT56" s="460">
        <f t="shared" si="57"/>
        <v>0</v>
      </c>
      <c r="BU56" s="460">
        <f t="shared" si="57"/>
        <v>0</v>
      </c>
      <c r="BV56" s="460">
        <f t="shared" si="57"/>
        <v>0</v>
      </c>
      <c r="BW56" s="460">
        <f t="shared" si="57"/>
        <v>0</v>
      </c>
      <c r="BX56" s="460">
        <f t="shared" si="57"/>
        <v>0</v>
      </c>
      <c r="BY56" s="460">
        <f t="shared" si="57"/>
        <v>0</v>
      </c>
      <c r="BZ56" s="460">
        <f t="shared" si="57"/>
        <v>0</v>
      </c>
      <c r="CA56" s="460">
        <f t="shared" si="57"/>
        <v>0</v>
      </c>
      <c r="CB56" s="460">
        <f t="shared" si="57"/>
        <v>0</v>
      </c>
      <c r="CC56" s="460">
        <f t="shared" si="57"/>
        <v>0</v>
      </c>
      <c r="CD56" s="460">
        <f t="shared" si="57"/>
        <v>0</v>
      </c>
      <c r="CE56" s="460">
        <f t="shared" si="57"/>
        <v>0</v>
      </c>
      <c r="CF56" s="460">
        <f t="shared" si="57"/>
        <v>0</v>
      </c>
      <c r="CG56" s="460">
        <f t="shared" si="57"/>
        <v>0</v>
      </c>
      <c r="CH56" s="460">
        <f t="shared" si="57"/>
        <v>0</v>
      </c>
      <c r="CI56" s="460">
        <f t="shared" si="57"/>
        <v>0</v>
      </c>
      <c r="CJ56" s="460">
        <f t="shared" si="57"/>
        <v>0</v>
      </c>
      <c r="CK56" s="460">
        <f t="shared" si="57"/>
        <v>0</v>
      </c>
      <c r="CL56" s="460">
        <f t="shared" si="57"/>
        <v>0</v>
      </c>
      <c r="CM56" s="460">
        <f t="shared" si="57"/>
        <v>0</v>
      </c>
      <c r="CN56" s="460">
        <f t="shared" si="57"/>
        <v>0</v>
      </c>
      <c r="CO56" s="460">
        <f t="shared" si="57"/>
        <v>0</v>
      </c>
      <c r="CP56" s="460">
        <f t="shared" si="57"/>
        <v>0</v>
      </c>
      <c r="CQ56" s="460">
        <f t="shared" si="57"/>
        <v>0</v>
      </c>
      <c r="CR56" s="460">
        <f t="shared" si="57"/>
        <v>0</v>
      </c>
      <c r="CS56" s="460">
        <f t="shared" si="57"/>
        <v>0</v>
      </c>
      <c r="CT56" s="460">
        <f t="shared" si="57"/>
        <v>0</v>
      </c>
      <c r="CU56" s="460">
        <f t="shared" si="57"/>
        <v>0</v>
      </c>
      <c r="CV56" s="460">
        <f t="shared" si="57"/>
        <v>0</v>
      </c>
      <c r="CW56" s="460">
        <f t="shared" si="57"/>
        <v>0</v>
      </c>
      <c r="CX56" s="460">
        <f t="shared" si="57"/>
        <v>0</v>
      </c>
      <c r="CY56" s="460">
        <f t="shared" si="57"/>
        <v>0</v>
      </c>
      <c r="CZ56" s="460">
        <f t="shared" si="57"/>
        <v>0</v>
      </c>
      <c r="DA56" s="460">
        <f t="shared" si="57"/>
        <v>0</v>
      </c>
      <c r="DB56" s="460">
        <f t="shared" si="57"/>
        <v>0</v>
      </c>
      <c r="DC56" s="460">
        <f t="shared" si="57"/>
        <v>0</v>
      </c>
      <c r="DD56" s="460">
        <f t="shared" si="57"/>
        <v>0</v>
      </c>
      <c r="DE56" s="460">
        <f t="shared" si="57"/>
        <v>0</v>
      </c>
      <c r="DF56" s="460">
        <f t="shared" si="57"/>
        <v>0</v>
      </c>
      <c r="DG56" s="460">
        <f t="shared" si="57"/>
        <v>0</v>
      </c>
      <c r="DH56" s="460">
        <f t="shared" si="57"/>
        <v>0</v>
      </c>
      <c r="DI56" s="460">
        <f t="shared" si="57"/>
        <v>0</v>
      </c>
      <c r="DJ56" s="460">
        <f t="shared" si="57"/>
        <v>0</v>
      </c>
      <c r="DK56" s="460">
        <f t="shared" si="57"/>
        <v>0</v>
      </c>
      <c r="DL56" s="460">
        <f t="shared" si="57"/>
        <v>0</v>
      </c>
      <c r="DM56" s="460">
        <f t="shared" si="57"/>
        <v>0</v>
      </c>
      <c r="DN56" s="460">
        <f t="shared" si="57"/>
        <v>0</v>
      </c>
      <c r="DO56" s="460">
        <f t="shared" si="57"/>
        <v>0</v>
      </c>
      <c r="DP56" s="460">
        <f t="shared" si="57"/>
        <v>0</v>
      </c>
      <c r="DQ56" s="460">
        <f t="shared" si="57"/>
        <v>0</v>
      </c>
      <c r="DR56" s="460">
        <f t="shared" si="57"/>
        <v>0</v>
      </c>
      <c r="DS56" s="460">
        <f t="shared" si="57"/>
        <v>0</v>
      </c>
      <c r="DT56" s="460">
        <f t="shared" si="57"/>
        <v>0</v>
      </c>
      <c r="DU56" s="460">
        <f t="shared" si="57"/>
        <v>0</v>
      </c>
      <c r="DV56" s="460">
        <f t="shared" si="57"/>
        <v>0</v>
      </c>
      <c r="DW56" s="460">
        <f t="shared" si="57"/>
        <v>0</v>
      </c>
      <c r="DX56" s="460">
        <f t="shared" si="57"/>
        <v>0</v>
      </c>
      <c r="DY56" s="460">
        <f t="shared" si="57"/>
        <v>0</v>
      </c>
      <c r="DZ56" s="460">
        <f t="shared" si="57"/>
        <v>0</v>
      </c>
      <c r="EA56" s="460">
        <f t="shared" si="57"/>
        <v>0</v>
      </c>
    </row>
    <row r="57" spans="1:131" hidden="1" outlineLevel="2" x14ac:dyDescent="0.35">
      <c r="A57" s="462"/>
      <c r="B57" s="462"/>
      <c r="C57" s="463"/>
      <c r="D57" s="464"/>
      <c r="E57" s="465" t="str">
        <f xml:space="preserve"> E$76</f>
        <v>Financial close date flag</v>
      </c>
      <c r="F57" s="465">
        <f t="shared" ref="F57:BQ57" si="58" xml:space="preserve"> F$76</f>
        <v>0</v>
      </c>
      <c r="G57" s="465" t="str">
        <f t="shared" si="58"/>
        <v>flag</v>
      </c>
      <c r="H57" s="465">
        <f t="shared" si="58"/>
        <v>1</v>
      </c>
      <c r="I57" s="466">
        <f t="shared" si="58"/>
        <v>0</v>
      </c>
      <c r="J57" s="465">
        <f t="shared" si="58"/>
        <v>0</v>
      </c>
      <c r="K57" s="465">
        <f t="shared" si="58"/>
        <v>0</v>
      </c>
      <c r="L57" s="465">
        <f t="shared" si="58"/>
        <v>1</v>
      </c>
      <c r="M57" s="465">
        <f t="shared" si="58"/>
        <v>0</v>
      </c>
      <c r="N57" s="465">
        <f t="shared" si="58"/>
        <v>0</v>
      </c>
      <c r="O57" s="465">
        <f t="shared" si="58"/>
        <v>0</v>
      </c>
      <c r="P57" s="465">
        <f t="shared" si="58"/>
        <v>0</v>
      </c>
      <c r="Q57" s="465">
        <f t="shared" si="58"/>
        <v>0</v>
      </c>
      <c r="R57" s="465">
        <f t="shared" si="58"/>
        <v>0</v>
      </c>
      <c r="S57" s="465">
        <f t="shared" si="58"/>
        <v>0</v>
      </c>
      <c r="T57" s="465">
        <f t="shared" si="58"/>
        <v>0</v>
      </c>
      <c r="U57" s="465">
        <f t="shared" si="58"/>
        <v>0</v>
      </c>
      <c r="V57" s="465">
        <f t="shared" si="58"/>
        <v>0</v>
      </c>
      <c r="W57" s="465">
        <f t="shared" si="58"/>
        <v>0</v>
      </c>
      <c r="X57" s="465">
        <f t="shared" si="58"/>
        <v>0</v>
      </c>
      <c r="Y57" s="465">
        <f t="shared" si="58"/>
        <v>0</v>
      </c>
      <c r="Z57" s="465">
        <f t="shared" si="58"/>
        <v>0</v>
      </c>
      <c r="AA57" s="465">
        <f t="shared" si="58"/>
        <v>0</v>
      </c>
      <c r="AB57" s="465">
        <f t="shared" si="58"/>
        <v>0</v>
      </c>
      <c r="AC57" s="465">
        <f t="shared" si="58"/>
        <v>0</v>
      </c>
      <c r="AD57" s="465">
        <f t="shared" si="58"/>
        <v>0</v>
      </c>
      <c r="AE57" s="465">
        <f t="shared" si="58"/>
        <v>0</v>
      </c>
      <c r="AF57" s="465">
        <f t="shared" si="58"/>
        <v>0</v>
      </c>
      <c r="AG57" s="465">
        <f t="shared" si="58"/>
        <v>0</v>
      </c>
      <c r="AH57" s="465">
        <f t="shared" si="58"/>
        <v>0</v>
      </c>
      <c r="AI57" s="465">
        <f t="shared" si="58"/>
        <v>0</v>
      </c>
      <c r="AJ57" s="465">
        <f t="shared" si="58"/>
        <v>0</v>
      </c>
      <c r="AK57" s="465">
        <f t="shared" si="58"/>
        <v>0</v>
      </c>
      <c r="AL57" s="465">
        <f t="shared" si="58"/>
        <v>0</v>
      </c>
      <c r="AM57" s="465">
        <f t="shared" si="58"/>
        <v>0</v>
      </c>
      <c r="AN57" s="465">
        <f t="shared" si="58"/>
        <v>0</v>
      </c>
      <c r="AO57" s="465">
        <f t="shared" si="58"/>
        <v>0</v>
      </c>
      <c r="AP57" s="465">
        <f t="shared" si="58"/>
        <v>0</v>
      </c>
      <c r="AQ57" s="465">
        <f t="shared" si="58"/>
        <v>0</v>
      </c>
      <c r="AR57" s="465">
        <f t="shared" si="58"/>
        <v>0</v>
      </c>
      <c r="AS57" s="465">
        <f t="shared" si="58"/>
        <v>0</v>
      </c>
      <c r="AT57" s="465">
        <f t="shared" si="58"/>
        <v>0</v>
      </c>
      <c r="AU57" s="465">
        <f t="shared" si="58"/>
        <v>0</v>
      </c>
      <c r="AV57" s="465">
        <f t="shared" si="58"/>
        <v>0</v>
      </c>
      <c r="AW57" s="465">
        <f t="shared" si="58"/>
        <v>0</v>
      </c>
      <c r="AX57" s="465">
        <f t="shared" si="58"/>
        <v>0</v>
      </c>
      <c r="AY57" s="465">
        <f t="shared" si="58"/>
        <v>0</v>
      </c>
      <c r="AZ57" s="465">
        <f t="shared" si="58"/>
        <v>0</v>
      </c>
      <c r="BA57" s="465">
        <f t="shared" si="58"/>
        <v>0</v>
      </c>
      <c r="BB57" s="465">
        <f t="shared" si="58"/>
        <v>0</v>
      </c>
      <c r="BC57" s="465">
        <f t="shared" si="58"/>
        <v>0</v>
      </c>
      <c r="BD57" s="465">
        <f t="shared" si="58"/>
        <v>0</v>
      </c>
      <c r="BE57" s="465">
        <f t="shared" si="58"/>
        <v>0</v>
      </c>
      <c r="BF57" s="465">
        <f t="shared" si="58"/>
        <v>0</v>
      </c>
      <c r="BG57" s="465">
        <f t="shared" si="58"/>
        <v>0</v>
      </c>
      <c r="BH57" s="465">
        <f t="shared" si="58"/>
        <v>0</v>
      </c>
      <c r="BI57" s="465">
        <f t="shared" si="58"/>
        <v>0</v>
      </c>
      <c r="BJ57" s="465">
        <f t="shared" si="58"/>
        <v>0</v>
      </c>
      <c r="BK57" s="465">
        <f t="shared" si="58"/>
        <v>0</v>
      </c>
      <c r="BL57" s="465">
        <f t="shared" si="58"/>
        <v>0</v>
      </c>
      <c r="BM57" s="465">
        <f t="shared" si="58"/>
        <v>0</v>
      </c>
      <c r="BN57" s="465">
        <f t="shared" si="58"/>
        <v>0</v>
      </c>
      <c r="BO57" s="465">
        <f t="shared" si="58"/>
        <v>0</v>
      </c>
      <c r="BP57" s="465">
        <f t="shared" si="58"/>
        <v>0</v>
      </c>
      <c r="BQ57" s="465">
        <f t="shared" si="58"/>
        <v>0</v>
      </c>
      <c r="BR57" s="465">
        <f t="shared" ref="BR57:EA57" si="59" xml:space="preserve"> BR$76</f>
        <v>0</v>
      </c>
      <c r="BS57" s="465">
        <f t="shared" si="59"/>
        <v>0</v>
      </c>
      <c r="BT57" s="465">
        <f t="shared" si="59"/>
        <v>0</v>
      </c>
      <c r="BU57" s="465">
        <f t="shared" si="59"/>
        <v>0</v>
      </c>
      <c r="BV57" s="465">
        <f t="shared" si="59"/>
        <v>0</v>
      </c>
      <c r="BW57" s="465">
        <f t="shared" si="59"/>
        <v>0</v>
      </c>
      <c r="BX57" s="465">
        <f t="shared" si="59"/>
        <v>0</v>
      </c>
      <c r="BY57" s="465">
        <f t="shared" si="59"/>
        <v>0</v>
      </c>
      <c r="BZ57" s="465">
        <f t="shared" si="59"/>
        <v>0</v>
      </c>
      <c r="CA57" s="465">
        <f t="shared" si="59"/>
        <v>0</v>
      </c>
      <c r="CB57" s="465">
        <f t="shared" si="59"/>
        <v>0</v>
      </c>
      <c r="CC57" s="465">
        <f t="shared" si="59"/>
        <v>0</v>
      </c>
      <c r="CD57" s="465">
        <f t="shared" si="59"/>
        <v>0</v>
      </c>
      <c r="CE57" s="465">
        <f t="shared" si="59"/>
        <v>0</v>
      </c>
      <c r="CF57" s="465">
        <f t="shared" si="59"/>
        <v>0</v>
      </c>
      <c r="CG57" s="465">
        <f t="shared" si="59"/>
        <v>0</v>
      </c>
      <c r="CH57" s="465">
        <f t="shared" si="59"/>
        <v>0</v>
      </c>
      <c r="CI57" s="465">
        <f t="shared" si="59"/>
        <v>0</v>
      </c>
      <c r="CJ57" s="465">
        <f t="shared" si="59"/>
        <v>0</v>
      </c>
      <c r="CK57" s="465">
        <f t="shared" si="59"/>
        <v>0</v>
      </c>
      <c r="CL57" s="465">
        <f t="shared" si="59"/>
        <v>0</v>
      </c>
      <c r="CM57" s="465">
        <f t="shared" si="59"/>
        <v>0</v>
      </c>
      <c r="CN57" s="465">
        <f t="shared" si="59"/>
        <v>0</v>
      </c>
      <c r="CO57" s="465">
        <f t="shared" si="59"/>
        <v>0</v>
      </c>
      <c r="CP57" s="465">
        <f t="shared" si="59"/>
        <v>0</v>
      </c>
      <c r="CQ57" s="465">
        <f t="shared" si="59"/>
        <v>0</v>
      </c>
      <c r="CR57" s="465">
        <f t="shared" si="59"/>
        <v>0</v>
      </c>
      <c r="CS57" s="465">
        <f t="shared" si="59"/>
        <v>0</v>
      </c>
      <c r="CT57" s="465">
        <f t="shared" si="59"/>
        <v>0</v>
      </c>
      <c r="CU57" s="465">
        <f t="shared" si="59"/>
        <v>0</v>
      </c>
      <c r="CV57" s="465">
        <f t="shared" si="59"/>
        <v>0</v>
      </c>
      <c r="CW57" s="465">
        <f t="shared" si="59"/>
        <v>0</v>
      </c>
      <c r="CX57" s="465">
        <f t="shared" si="59"/>
        <v>0</v>
      </c>
      <c r="CY57" s="465">
        <f t="shared" si="59"/>
        <v>0</v>
      </c>
      <c r="CZ57" s="465">
        <f t="shared" si="59"/>
        <v>0</v>
      </c>
      <c r="DA57" s="465">
        <f t="shared" si="59"/>
        <v>0</v>
      </c>
      <c r="DB57" s="465">
        <f t="shared" si="59"/>
        <v>0</v>
      </c>
      <c r="DC57" s="465">
        <f t="shared" si="59"/>
        <v>0</v>
      </c>
      <c r="DD57" s="465">
        <f t="shared" si="59"/>
        <v>0</v>
      </c>
      <c r="DE57" s="465">
        <f t="shared" si="59"/>
        <v>0</v>
      </c>
      <c r="DF57" s="465">
        <f t="shared" si="59"/>
        <v>0</v>
      </c>
      <c r="DG57" s="465">
        <f t="shared" si="59"/>
        <v>0</v>
      </c>
      <c r="DH57" s="465">
        <f t="shared" si="59"/>
        <v>0</v>
      </c>
      <c r="DI57" s="465">
        <f t="shared" si="59"/>
        <v>0</v>
      </c>
      <c r="DJ57" s="465">
        <f t="shared" si="59"/>
        <v>0</v>
      </c>
      <c r="DK57" s="465">
        <f t="shared" si="59"/>
        <v>0</v>
      </c>
      <c r="DL57" s="465">
        <f t="shared" si="59"/>
        <v>0</v>
      </c>
      <c r="DM57" s="465">
        <f t="shared" si="59"/>
        <v>0</v>
      </c>
      <c r="DN57" s="465">
        <f t="shared" si="59"/>
        <v>0</v>
      </c>
      <c r="DO57" s="465">
        <f t="shared" si="59"/>
        <v>0</v>
      </c>
      <c r="DP57" s="465">
        <f t="shared" si="59"/>
        <v>0</v>
      </c>
      <c r="DQ57" s="465">
        <f t="shared" si="59"/>
        <v>0</v>
      </c>
      <c r="DR57" s="465">
        <f t="shared" si="59"/>
        <v>0</v>
      </c>
      <c r="DS57" s="465">
        <f t="shared" si="59"/>
        <v>0</v>
      </c>
      <c r="DT57" s="465">
        <f t="shared" si="59"/>
        <v>0</v>
      </c>
      <c r="DU57" s="465">
        <f t="shared" si="59"/>
        <v>0</v>
      </c>
      <c r="DV57" s="465">
        <f t="shared" si="59"/>
        <v>0</v>
      </c>
      <c r="DW57" s="465">
        <f t="shared" si="59"/>
        <v>0</v>
      </c>
      <c r="DX57" s="465">
        <f t="shared" si="59"/>
        <v>0</v>
      </c>
      <c r="DY57" s="465">
        <f t="shared" si="59"/>
        <v>0</v>
      </c>
      <c r="DZ57" s="465">
        <f t="shared" si="59"/>
        <v>0</v>
      </c>
      <c r="EA57" s="465">
        <f t="shared" si="59"/>
        <v>0</v>
      </c>
    </row>
    <row r="58" spans="1:131" hidden="1" outlineLevel="2" x14ac:dyDescent="0.35">
      <c r="A58" s="462"/>
      <c r="B58" s="462"/>
      <c r="C58" s="463"/>
      <c r="D58" s="464"/>
      <c r="E58" s="465" t="str">
        <f t="shared" ref="E58:AJ58" si="60" xml:space="preserve"> E$80</f>
        <v>First operating period flag</v>
      </c>
      <c r="F58" s="465">
        <f t="shared" si="60"/>
        <v>0</v>
      </c>
      <c r="G58" s="465" t="str">
        <f t="shared" si="60"/>
        <v>flag</v>
      </c>
      <c r="H58" s="465">
        <f t="shared" si="60"/>
        <v>1</v>
      </c>
      <c r="I58" s="465">
        <f t="shared" si="60"/>
        <v>0</v>
      </c>
      <c r="J58" s="465">
        <f t="shared" si="60"/>
        <v>0</v>
      </c>
      <c r="K58" s="465">
        <f t="shared" si="60"/>
        <v>0</v>
      </c>
      <c r="L58" s="465">
        <f t="shared" si="60"/>
        <v>0</v>
      </c>
      <c r="M58" s="465">
        <f t="shared" si="60"/>
        <v>1</v>
      </c>
      <c r="N58" s="465">
        <f t="shared" si="60"/>
        <v>0</v>
      </c>
      <c r="O58" s="465">
        <f t="shared" si="60"/>
        <v>0</v>
      </c>
      <c r="P58" s="465">
        <f t="shared" si="60"/>
        <v>0</v>
      </c>
      <c r="Q58" s="465">
        <f t="shared" si="60"/>
        <v>0</v>
      </c>
      <c r="R58" s="465">
        <f t="shared" si="60"/>
        <v>0</v>
      </c>
      <c r="S58" s="465">
        <f t="shared" si="60"/>
        <v>0</v>
      </c>
      <c r="T58" s="465">
        <f t="shared" si="60"/>
        <v>0</v>
      </c>
      <c r="U58" s="465">
        <f t="shared" si="60"/>
        <v>0</v>
      </c>
      <c r="V58" s="465">
        <f t="shared" si="60"/>
        <v>0</v>
      </c>
      <c r="W58" s="465">
        <f t="shared" si="60"/>
        <v>0</v>
      </c>
      <c r="X58" s="465">
        <f t="shared" si="60"/>
        <v>0</v>
      </c>
      <c r="Y58" s="465">
        <f t="shared" si="60"/>
        <v>0</v>
      </c>
      <c r="Z58" s="465">
        <f t="shared" si="60"/>
        <v>0</v>
      </c>
      <c r="AA58" s="465">
        <f t="shared" si="60"/>
        <v>0</v>
      </c>
      <c r="AB58" s="465">
        <f t="shared" si="60"/>
        <v>0</v>
      </c>
      <c r="AC58" s="465">
        <f t="shared" si="60"/>
        <v>0</v>
      </c>
      <c r="AD58" s="465">
        <f t="shared" si="60"/>
        <v>0</v>
      </c>
      <c r="AE58" s="465">
        <f t="shared" si="60"/>
        <v>0</v>
      </c>
      <c r="AF58" s="465">
        <f t="shared" si="60"/>
        <v>0</v>
      </c>
      <c r="AG58" s="465">
        <f t="shared" si="60"/>
        <v>0</v>
      </c>
      <c r="AH58" s="465">
        <f t="shared" si="60"/>
        <v>0</v>
      </c>
      <c r="AI58" s="465">
        <f t="shared" si="60"/>
        <v>0</v>
      </c>
      <c r="AJ58" s="465">
        <f t="shared" si="60"/>
        <v>0</v>
      </c>
      <c r="AK58" s="465">
        <f t="shared" ref="AK58:BP58" si="61" xml:space="preserve"> AK$80</f>
        <v>0</v>
      </c>
      <c r="AL58" s="465">
        <f t="shared" si="61"/>
        <v>0</v>
      </c>
      <c r="AM58" s="465">
        <f t="shared" si="61"/>
        <v>0</v>
      </c>
      <c r="AN58" s="465">
        <f t="shared" si="61"/>
        <v>0</v>
      </c>
      <c r="AO58" s="465">
        <f t="shared" si="61"/>
        <v>0</v>
      </c>
      <c r="AP58" s="465">
        <f t="shared" si="61"/>
        <v>0</v>
      </c>
      <c r="AQ58" s="465">
        <f t="shared" si="61"/>
        <v>0</v>
      </c>
      <c r="AR58" s="465">
        <f t="shared" si="61"/>
        <v>0</v>
      </c>
      <c r="AS58" s="465">
        <f t="shared" si="61"/>
        <v>0</v>
      </c>
      <c r="AT58" s="465">
        <f t="shared" si="61"/>
        <v>0</v>
      </c>
      <c r="AU58" s="465">
        <f t="shared" si="61"/>
        <v>0</v>
      </c>
      <c r="AV58" s="465">
        <f t="shared" si="61"/>
        <v>0</v>
      </c>
      <c r="AW58" s="465">
        <f t="shared" si="61"/>
        <v>0</v>
      </c>
      <c r="AX58" s="465">
        <f t="shared" si="61"/>
        <v>0</v>
      </c>
      <c r="AY58" s="465">
        <f t="shared" si="61"/>
        <v>0</v>
      </c>
      <c r="AZ58" s="465">
        <f t="shared" si="61"/>
        <v>0</v>
      </c>
      <c r="BA58" s="465">
        <f t="shared" si="61"/>
        <v>0</v>
      </c>
      <c r="BB58" s="465">
        <f t="shared" si="61"/>
        <v>0</v>
      </c>
      <c r="BC58" s="465">
        <f t="shared" si="61"/>
        <v>0</v>
      </c>
      <c r="BD58" s="465">
        <f t="shared" si="61"/>
        <v>0</v>
      </c>
      <c r="BE58" s="465">
        <f t="shared" si="61"/>
        <v>0</v>
      </c>
      <c r="BF58" s="465">
        <f t="shared" si="61"/>
        <v>0</v>
      </c>
      <c r="BG58" s="465">
        <f t="shared" si="61"/>
        <v>0</v>
      </c>
      <c r="BH58" s="465">
        <f t="shared" si="61"/>
        <v>0</v>
      </c>
      <c r="BI58" s="465">
        <f t="shared" si="61"/>
        <v>0</v>
      </c>
      <c r="BJ58" s="465">
        <f t="shared" si="61"/>
        <v>0</v>
      </c>
      <c r="BK58" s="465">
        <f t="shared" si="61"/>
        <v>0</v>
      </c>
      <c r="BL58" s="465">
        <f t="shared" si="61"/>
        <v>0</v>
      </c>
      <c r="BM58" s="465">
        <f t="shared" si="61"/>
        <v>0</v>
      </c>
      <c r="BN58" s="465">
        <f t="shared" si="61"/>
        <v>0</v>
      </c>
      <c r="BO58" s="465">
        <f t="shared" si="61"/>
        <v>0</v>
      </c>
      <c r="BP58" s="465">
        <f t="shared" si="61"/>
        <v>0</v>
      </c>
      <c r="BQ58" s="465">
        <f t="shared" ref="BQ58:CV58" si="62" xml:space="preserve"> BQ$80</f>
        <v>0</v>
      </c>
      <c r="BR58" s="465">
        <f t="shared" si="62"/>
        <v>0</v>
      </c>
      <c r="BS58" s="465">
        <f t="shared" si="62"/>
        <v>0</v>
      </c>
      <c r="BT58" s="465">
        <f t="shared" si="62"/>
        <v>0</v>
      </c>
      <c r="BU58" s="465">
        <f t="shared" si="62"/>
        <v>0</v>
      </c>
      <c r="BV58" s="465">
        <f t="shared" si="62"/>
        <v>0</v>
      </c>
      <c r="BW58" s="465">
        <f t="shared" si="62"/>
        <v>0</v>
      </c>
      <c r="BX58" s="465">
        <f t="shared" si="62"/>
        <v>0</v>
      </c>
      <c r="BY58" s="465">
        <f t="shared" si="62"/>
        <v>0</v>
      </c>
      <c r="BZ58" s="465">
        <f t="shared" si="62"/>
        <v>0</v>
      </c>
      <c r="CA58" s="465">
        <f t="shared" si="62"/>
        <v>0</v>
      </c>
      <c r="CB58" s="465">
        <f t="shared" si="62"/>
        <v>0</v>
      </c>
      <c r="CC58" s="465">
        <f t="shared" si="62"/>
        <v>0</v>
      </c>
      <c r="CD58" s="465">
        <f t="shared" si="62"/>
        <v>0</v>
      </c>
      <c r="CE58" s="465">
        <f t="shared" si="62"/>
        <v>0</v>
      </c>
      <c r="CF58" s="465">
        <f t="shared" si="62"/>
        <v>0</v>
      </c>
      <c r="CG58" s="465">
        <f t="shared" si="62"/>
        <v>0</v>
      </c>
      <c r="CH58" s="465">
        <f t="shared" si="62"/>
        <v>0</v>
      </c>
      <c r="CI58" s="465">
        <f t="shared" si="62"/>
        <v>0</v>
      </c>
      <c r="CJ58" s="465">
        <f t="shared" si="62"/>
        <v>0</v>
      </c>
      <c r="CK58" s="465">
        <f t="shared" si="62"/>
        <v>0</v>
      </c>
      <c r="CL58" s="465">
        <f t="shared" si="62"/>
        <v>0</v>
      </c>
      <c r="CM58" s="465">
        <f t="shared" si="62"/>
        <v>0</v>
      </c>
      <c r="CN58" s="465">
        <f t="shared" si="62"/>
        <v>0</v>
      </c>
      <c r="CO58" s="465">
        <f t="shared" si="62"/>
        <v>0</v>
      </c>
      <c r="CP58" s="465">
        <f t="shared" si="62"/>
        <v>0</v>
      </c>
      <c r="CQ58" s="465">
        <f t="shared" si="62"/>
        <v>0</v>
      </c>
      <c r="CR58" s="465">
        <f t="shared" si="62"/>
        <v>0</v>
      </c>
      <c r="CS58" s="465">
        <f t="shared" si="62"/>
        <v>0</v>
      </c>
      <c r="CT58" s="465">
        <f t="shared" si="62"/>
        <v>0</v>
      </c>
      <c r="CU58" s="465">
        <f t="shared" si="62"/>
        <v>0</v>
      </c>
      <c r="CV58" s="465">
        <f t="shared" si="62"/>
        <v>0</v>
      </c>
      <c r="CW58" s="465">
        <f t="shared" ref="CW58:EA58" si="63" xml:space="preserve"> CW$80</f>
        <v>0</v>
      </c>
      <c r="CX58" s="465">
        <f t="shared" si="63"/>
        <v>0</v>
      </c>
      <c r="CY58" s="465">
        <f t="shared" si="63"/>
        <v>0</v>
      </c>
      <c r="CZ58" s="465">
        <f t="shared" si="63"/>
        <v>0</v>
      </c>
      <c r="DA58" s="465">
        <f t="shared" si="63"/>
        <v>0</v>
      </c>
      <c r="DB58" s="465">
        <f t="shared" si="63"/>
        <v>0</v>
      </c>
      <c r="DC58" s="465">
        <f t="shared" si="63"/>
        <v>0</v>
      </c>
      <c r="DD58" s="465">
        <f t="shared" si="63"/>
        <v>0</v>
      </c>
      <c r="DE58" s="465">
        <f t="shared" si="63"/>
        <v>0</v>
      </c>
      <c r="DF58" s="465">
        <f t="shared" si="63"/>
        <v>0</v>
      </c>
      <c r="DG58" s="465">
        <f t="shared" si="63"/>
        <v>0</v>
      </c>
      <c r="DH58" s="465">
        <f t="shared" si="63"/>
        <v>0</v>
      </c>
      <c r="DI58" s="465">
        <f t="shared" si="63"/>
        <v>0</v>
      </c>
      <c r="DJ58" s="465">
        <f t="shared" si="63"/>
        <v>0</v>
      </c>
      <c r="DK58" s="465">
        <f t="shared" si="63"/>
        <v>0</v>
      </c>
      <c r="DL58" s="465">
        <f t="shared" si="63"/>
        <v>0</v>
      </c>
      <c r="DM58" s="465">
        <f t="shared" si="63"/>
        <v>0</v>
      </c>
      <c r="DN58" s="465">
        <f t="shared" si="63"/>
        <v>0</v>
      </c>
      <c r="DO58" s="465">
        <f t="shared" si="63"/>
        <v>0</v>
      </c>
      <c r="DP58" s="465">
        <f t="shared" si="63"/>
        <v>0</v>
      </c>
      <c r="DQ58" s="465">
        <f t="shared" si="63"/>
        <v>0</v>
      </c>
      <c r="DR58" s="465">
        <f t="shared" si="63"/>
        <v>0</v>
      </c>
      <c r="DS58" s="465">
        <f t="shared" si="63"/>
        <v>0</v>
      </c>
      <c r="DT58" s="465">
        <f t="shared" si="63"/>
        <v>0</v>
      </c>
      <c r="DU58" s="465">
        <f t="shared" si="63"/>
        <v>0</v>
      </c>
      <c r="DV58" s="465">
        <f t="shared" si="63"/>
        <v>0</v>
      </c>
      <c r="DW58" s="465">
        <f t="shared" si="63"/>
        <v>0</v>
      </c>
      <c r="DX58" s="465">
        <f t="shared" si="63"/>
        <v>0</v>
      </c>
      <c r="DY58" s="465">
        <f t="shared" si="63"/>
        <v>0</v>
      </c>
      <c r="DZ58" s="465">
        <f t="shared" si="63"/>
        <v>0</v>
      </c>
      <c r="EA58" s="465">
        <f t="shared" si="63"/>
        <v>0</v>
      </c>
    </row>
    <row r="59" spans="1:131" hidden="1" outlineLevel="2" x14ac:dyDescent="0.35">
      <c r="A59" s="462"/>
      <c r="B59" s="462"/>
      <c r="C59" s="463"/>
      <c r="D59" s="464"/>
      <c r="E59" s="465" t="str">
        <f t="shared" ref="E59:AJ59" si="64" xml:space="preserve"> E$101</f>
        <v>First post operating period flag</v>
      </c>
      <c r="F59" s="465">
        <f t="shared" si="64"/>
        <v>0</v>
      </c>
      <c r="G59" s="465">
        <f t="shared" si="64"/>
        <v>0</v>
      </c>
      <c r="H59" s="465">
        <f t="shared" si="64"/>
        <v>0</v>
      </c>
      <c r="I59" s="465">
        <f t="shared" si="64"/>
        <v>0</v>
      </c>
      <c r="J59" s="465">
        <f t="shared" si="64"/>
        <v>0</v>
      </c>
      <c r="K59" s="465">
        <f t="shared" si="64"/>
        <v>0</v>
      </c>
      <c r="L59" s="465">
        <f t="shared" si="64"/>
        <v>0</v>
      </c>
      <c r="M59" s="465">
        <f t="shared" si="64"/>
        <v>0</v>
      </c>
      <c r="N59" s="465">
        <f t="shared" si="64"/>
        <v>0</v>
      </c>
      <c r="O59" s="465">
        <f t="shared" si="64"/>
        <v>0</v>
      </c>
      <c r="P59" s="465">
        <f t="shared" si="64"/>
        <v>0</v>
      </c>
      <c r="Q59" s="465">
        <f t="shared" si="64"/>
        <v>0</v>
      </c>
      <c r="R59" s="465">
        <f t="shared" si="64"/>
        <v>0</v>
      </c>
      <c r="S59" s="465">
        <f t="shared" si="64"/>
        <v>0</v>
      </c>
      <c r="T59" s="465">
        <f t="shared" si="64"/>
        <v>0</v>
      </c>
      <c r="U59" s="465">
        <f t="shared" si="64"/>
        <v>0</v>
      </c>
      <c r="V59" s="465">
        <f t="shared" si="64"/>
        <v>0</v>
      </c>
      <c r="W59" s="465">
        <f t="shared" si="64"/>
        <v>0</v>
      </c>
      <c r="X59" s="465">
        <f t="shared" si="64"/>
        <v>0</v>
      </c>
      <c r="Y59" s="465">
        <f t="shared" si="64"/>
        <v>0</v>
      </c>
      <c r="Z59" s="465">
        <f t="shared" si="64"/>
        <v>0</v>
      </c>
      <c r="AA59" s="465">
        <f t="shared" si="64"/>
        <v>0</v>
      </c>
      <c r="AB59" s="465">
        <f t="shared" si="64"/>
        <v>0</v>
      </c>
      <c r="AC59" s="465">
        <f t="shared" si="64"/>
        <v>0</v>
      </c>
      <c r="AD59" s="465">
        <f t="shared" si="64"/>
        <v>0</v>
      </c>
      <c r="AE59" s="465">
        <f t="shared" si="64"/>
        <v>0</v>
      </c>
      <c r="AF59" s="465">
        <f t="shared" si="64"/>
        <v>0</v>
      </c>
      <c r="AG59" s="465">
        <f t="shared" si="64"/>
        <v>0</v>
      </c>
      <c r="AH59" s="465">
        <f t="shared" si="64"/>
        <v>0</v>
      </c>
      <c r="AI59" s="465">
        <f t="shared" si="64"/>
        <v>0</v>
      </c>
      <c r="AJ59" s="465">
        <f t="shared" si="64"/>
        <v>0</v>
      </c>
      <c r="AK59" s="465">
        <f t="shared" ref="AK59:BP59" si="65" xml:space="preserve"> AK$101</f>
        <v>0</v>
      </c>
      <c r="AL59" s="465">
        <f t="shared" si="65"/>
        <v>0</v>
      </c>
      <c r="AM59" s="465">
        <f t="shared" si="65"/>
        <v>0</v>
      </c>
      <c r="AN59" s="465">
        <f t="shared" si="65"/>
        <v>0</v>
      </c>
      <c r="AO59" s="465">
        <f t="shared" si="65"/>
        <v>0</v>
      </c>
      <c r="AP59" s="465">
        <f t="shared" si="65"/>
        <v>0</v>
      </c>
      <c r="AQ59" s="465">
        <f t="shared" si="65"/>
        <v>0</v>
      </c>
      <c r="AR59" s="465">
        <f t="shared" si="65"/>
        <v>0</v>
      </c>
      <c r="AS59" s="465">
        <f t="shared" si="65"/>
        <v>0</v>
      </c>
      <c r="AT59" s="465">
        <f t="shared" si="65"/>
        <v>0</v>
      </c>
      <c r="AU59" s="465">
        <f t="shared" si="65"/>
        <v>0</v>
      </c>
      <c r="AV59" s="465">
        <f t="shared" si="65"/>
        <v>0</v>
      </c>
      <c r="AW59" s="465">
        <f t="shared" si="65"/>
        <v>0</v>
      </c>
      <c r="AX59" s="465">
        <f t="shared" si="65"/>
        <v>0</v>
      </c>
      <c r="AY59" s="465">
        <f t="shared" si="65"/>
        <v>0</v>
      </c>
      <c r="AZ59" s="465">
        <f t="shared" si="65"/>
        <v>0</v>
      </c>
      <c r="BA59" s="465">
        <f t="shared" si="65"/>
        <v>0</v>
      </c>
      <c r="BB59" s="465">
        <f t="shared" si="65"/>
        <v>0</v>
      </c>
      <c r="BC59" s="465">
        <f t="shared" si="65"/>
        <v>0</v>
      </c>
      <c r="BD59" s="465">
        <f t="shared" si="65"/>
        <v>0</v>
      </c>
      <c r="BE59" s="465">
        <f t="shared" si="65"/>
        <v>0</v>
      </c>
      <c r="BF59" s="465">
        <f t="shared" si="65"/>
        <v>0</v>
      </c>
      <c r="BG59" s="465">
        <f t="shared" si="65"/>
        <v>0</v>
      </c>
      <c r="BH59" s="465">
        <f t="shared" si="65"/>
        <v>0</v>
      </c>
      <c r="BI59" s="465">
        <f t="shared" si="65"/>
        <v>0</v>
      </c>
      <c r="BJ59" s="465">
        <f t="shared" si="65"/>
        <v>0</v>
      </c>
      <c r="BK59" s="465">
        <f t="shared" si="65"/>
        <v>0</v>
      </c>
      <c r="BL59" s="465">
        <f t="shared" si="65"/>
        <v>0</v>
      </c>
      <c r="BM59" s="465">
        <f t="shared" si="65"/>
        <v>0</v>
      </c>
      <c r="BN59" s="465">
        <f t="shared" si="65"/>
        <v>0</v>
      </c>
      <c r="BO59" s="465">
        <f t="shared" si="65"/>
        <v>0</v>
      </c>
      <c r="BP59" s="465">
        <f t="shared" si="65"/>
        <v>0</v>
      </c>
      <c r="BQ59" s="465">
        <f t="shared" ref="BQ59:CV59" si="66" xml:space="preserve"> BQ$101</f>
        <v>0</v>
      </c>
      <c r="BR59" s="465">
        <f t="shared" si="66"/>
        <v>0</v>
      </c>
      <c r="BS59" s="465">
        <f t="shared" si="66"/>
        <v>0</v>
      </c>
      <c r="BT59" s="465">
        <f t="shared" si="66"/>
        <v>0</v>
      </c>
      <c r="BU59" s="465">
        <f t="shared" si="66"/>
        <v>0</v>
      </c>
      <c r="BV59" s="465">
        <f t="shared" si="66"/>
        <v>0</v>
      </c>
      <c r="BW59" s="465">
        <f t="shared" si="66"/>
        <v>0</v>
      </c>
      <c r="BX59" s="465">
        <f t="shared" si="66"/>
        <v>0</v>
      </c>
      <c r="BY59" s="465">
        <f t="shared" si="66"/>
        <v>0</v>
      </c>
      <c r="BZ59" s="465">
        <f t="shared" si="66"/>
        <v>0</v>
      </c>
      <c r="CA59" s="465">
        <f t="shared" si="66"/>
        <v>0</v>
      </c>
      <c r="CB59" s="465">
        <f t="shared" si="66"/>
        <v>0</v>
      </c>
      <c r="CC59" s="465">
        <f t="shared" si="66"/>
        <v>0</v>
      </c>
      <c r="CD59" s="465">
        <f t="shared" si="66"/>
        <v>0</v>
      </c>
      <c r="CE59" s="465">
        <f t="shared" si="66"/>
        <v>0</v>
      </c>
      <c r="CF59" s="465">
        <f t="shared" si="66"/>
        <v>0</v>
      </c>
      <c r="CG59" s="465">
        <f t="shared" si="66"/>
        <v>0</v>
      </c>
      <c r="CH59" s="465">
        <f t="shared" si="66"/>
        <v>0</v>
      </c>
      <c r="CI59" s="465">
        <f t="shared" si="66"/>
        <v>0</v>
      </c>
      <c r="CJ59" s="465">
        <f t="shared" si="66"/>
        <v>0</v>
      </c>
      <c r="CK59" s="465">
        <f t="shared" si="66"/>
        <v>0</v>
      </c>
      <c r="CL59" s="465">
        <f t="shared" si="66"/>
        <v>0</v>
      </c>
      <c r="CM59" s="465">
        <f t="shared" si="66"/>
        <v>0</v>
      </c>
      <c r="CN59" s="465">
        <f t="shared" si="66"/>
        <v>0</v>
      </c>
      <c r="CO59" s="465">
        <f t="shared" si="66"/>
        <v>0</v>
      </c>
      <c r="CP59" s="465">
        <f t="shared" si="66"/>
        <v>0</v>
      </c>
      <c r="CQ59" s="465">
        <f t="shared" si="66"/>
        <v>0</v>
      </c>
      <c r="CR59" s="465">
        <f t="shared" si="66"/>
        <v>0</v>
      </c>
      <c r="CS59" s="465">
        <f t="shared" si="66"/>
        <v>0</v>
      </c>
      <c r="CT59" s="465">
        <f t="shared" si="66"/>
        <v>0</v>
      </c>
      <c r="CU59" s="465">
        <f t="shared" si="66"/>
        <v>0</v>
      </c>
      <c r="CV59" s="465">
        <f t="shared" si="66"/>
        <v>0</v>
      </c>
      <c r="CW59" s="465">
        <f t="shared" ref="CW59:EA59" si="67" xml:space="preserve"> CW$101</f>
        <v>0</v>
      </c>
      <c r="CX59" s="465">
        <f t="shared" si="67"/>
        <v>0</v>
      </c>
      <c r="CY59" s="465">
        <f t="shared" si="67"/>
        <v>0</v>
      </c>
      <c r="CZ59" s="465">
        <f t="shared" si="67"/>
        <v>0</v>
      </c>
      <c r="DA59" s="465">
        <f t="shared" si="67"/>
        <v>0</v>
      </c>
      <c r="DB59" s="465">
        <f t="shared" si="67"/>
        <v>0</v>
      </c>
      <c r="DC59" s="465">
        <f t="shared" si="67"/>
        <v>0</v>
      </c>
      <c r="DD59" s="465">
        <f t="shared" si="67"/>
        <v>0</v>
      </c>
      <c r="DE59" s="465">
        <f t="shared" si="67"/>
        <v>0</v>
      </c>
      <c r="DF59" s="465">
        <f t="shared" si="67"/>
        <v>0</v>
      </c>
      <c r="DG59" s="465">
        <f t="shared" si="67"/>
        <v>0</v>
      </c>
      <c r="DH59" s="465">
        <f t="shared" si="67"/>
        <v>0</v>
      </c>
      <c r="DI59" s="465">
        <f t="shared" si="67"/>
        <v>1</v>
      </c>
      <c r="DJ59" s="465">
        <f t="shared" si="67"/>
        <v>0</v>
      </c>
      <c r="DK59" s="465">
        <f t="shared" si="67"/>
        <v>0</v>
      </c>
      <c r="DL59" s="465">
        <f t="shared" si="67"/>
        <v>0</v>
      </c>
      <c r="DM59" s="465">
        <f t="shared" si="67"/>
        <v>0</v>
      </c>
      <c r="DN59" s="465">
        <f t="shared" si="67"/>
        <v>0</v>
      </c>
      <c r="DO59" s="465">
        <f t="shared" si="67"/>
        <v>0</v>
      </c>
      <c r="DP59" s="465">
        <f t="shared" si="67"/>
        <v>0</v>
      </c>
      <c r="DQ59" s="465">
        <f t="shared" si="67"/>
        <v>0</v>
      </c>
      <c r="DR59" s="465">
        <f t="shared" si="67"/>
        <v>0</v>
      </c>
      <c r="DS59" s="465">
        <f t="shared" si="67"/>
        <v>0</v>
      </c>
      <c r="DT59" s="465">
        <f t="shared" si="67"/>
        <v>0</v>
      </c>
      <c r="DU59" s="465">
        <f t="shared" si="67"/>
        <v>0</v>
      </c>
      <c r="DV59" s="465">
        <f t="shared" si="67"/>
        <v>0</v>
      </c>
      <c r="DW59" s="465">
        <f t="shared" si="67"/>
        <v>0</v>
      </c>
      <c r="DX59" s="465">
        <f t="shared" si="67"/>
        <v>0</v>
      </c>
      <c r="DY59" s="465">
        <f t="shared" si="67"/>
        <v>0</v>
      </c>
      <c r="DZ59" s="465">
        <f t="shared" si="67"/>
        <v>0</v>
      </c>
      <c r="EA59" s="465">
        <f t="shared" si="67"/>
        <v>0</v>
      </c>
    </row>
    <row r="60" spans="1:131" hidden="1" outlineLevel="2" x14ac:dyDescent="0.35">
      <c r="A60" s="396"/>
      <c r="B60" s="396"/>
      <c r="C60" s="397"/>
      <c r="D60" s="162"/>
      <c r="E60" s="162" t="s">
        <v>28</v>
      </c>
      <c r="F60" s="162"/>
      <c r="G60" s="162" t="s">
        <v>14</v>
      </c>
      <c r="H60" s="162"/>
      <c r="I60" s="163"/>
      <c r="J60" s="162">
        <f t="shared" ref="J60:AO60" si="68" xml:space="preserve"> I60 + MAX(J56:J59)</f>
        <v>1</v>
      </c>
      <c r="K60" s="162">
        <f t="shared" si="68"/>
        <v>1</v>
      </c>
      <c r="L60" s="162">
        <f t="shared" si="68"/>
        <v>2</v>
      </c>
      <c r="M60" s="162">
        <f t="shared" si="68"/>
        <v>3</v>
      </c>
      <c r="N60" s="162">
        <f t="shared" si="68"/>
        <v>3</v>
      </c>
      <c r="O60" s="162">
        <f t="shared" si="68"/>
        <v>3</v>
      </c>
      <c r="P60" s="162">
        <f t="shared" si="68"/>
        <v>3</v>
      </c>
      <c r="Q60" s="162">
        <f t="shared" si="68"/>
        <v>3</v>
      </c>
      <c r="R60" s="162">
        <f t="shared" si="68"/>
        <v>3</v>
      </c>
      <c r="S60" s="162">
        <f t="shared" si="68"/>
        <v>3</v>
      </c>
      <c r="T60" s="162">
        <f t="shared" si="68"/>
        <v>3</v>
      </c>
      <c r="U60" s="162">
        <f t="shared" si="68"/>
        <v>3</v>
      </c>
      <c r="V60" s="162">
        <f t="shared" si="68"/>
        <v>3</v>
      </c>
      <c r="W60" s="162">
        <f t="shared" si="68"/>
        <v>3</v>
      </c>
      <c r="X60" s="162">
        <f t="shared" si="68"/>
        <v>3</v>
      </c>
      <c r="Y60" s="162">
        <f t="shared" si="68"/>
        <v>3</v>
      </c>
      <c r="Z60" s="162">
        <f t="shared" si="68"/>
        <v>3</v>
      </c>
      <c r="AA60" s="162">
        <f t="shared" si="68"/>
        <v>3</v>
      </c>
      <c r="AB60" s="162">
        <f t="shared" si="68"/>
        <v>3</v>
      </c>
      <c r="AC60" s="162">
        <f t="shared" si="68"/>
        <v>3</v>
      </c>
      <c r="AD60" s="162">
        <f t="shared" si="68"/>
        <v>3</v>
      </c>
      <c r="AE60" s="162">
        <f t="shared" si="68"/>
        <v>3</v>
      </c>
      <c r="AF60" s="162">
        <f t="shared" si="68"/>
        <v>3</v>
      </c>
      <c r="AG60" s="162">
        <f t="shared" si="68"/>
        <v>3</v>
      </c>
      <c r="AH60" s="162">
        <f t="shared" si="68"/>
        <v>3</v>
      </c>
      <c r="AI60" s="162">
        <f t="shared" si="68"/>
        <v>3</v>
      </c>
      <c r="AJ60" s="162">
        <f t="shared" si="68"/>
        <v>3</v>
      </c>
      <c r="AK60" s="162">
        <f t="shared" si="68"/>
        <v>3</v>
      </c>
      <c r="AL60" s="162">
        <f t="shared" si="68"/>
        <v>3</v>
      </c>
      <c r="AM60" s="162">
        <f t="shared" si="68"/>
        <v>3</v>
      </c>
      <c r="AN60" s="162">
        <f t="shared" si="68"/>
        <v>3</v>
      </c>
      <c r="AO60" s="162">
        <f t="shared" si="68"/>
        <v>3</v>
      </c>
      <c r="AP60" s="162">
        <f t="shared" ref="AP60:BU60" si="69" xml:space="preserve"> AO60 + MAX(AP56:AP59)</f>
        <v>3</v>
      </c>
      <c r="AQ60" s="162">
        <f t="shared" si="69"/>
        <v>3</v>
      </c>
      <c r="AR60" s="162">
        <f t="shared" si="69"/>
        <v>3</v>
      </c>
      <c r="AS60" s="162">
        <f t="shared" si="69"/>
        <v>3</v>
      </c>
      <c r="AT60" s="162">
        <f t="shared" si="69"/>
        <v>3</v>
      </c>
      <c r="AU60" s="162">
        <f t="shared" si="69"/>
        <v>3</v>
      </c>
      <c r="AV60" s="162">
        <f t="shared" si="69"/>
        <v>3</v>
      </c>
      <c r="AW60" s="162">
        <f t="shared" si="69"/>
        <v>3</v>
      </c>
      <c r="AX60" s="162">
        <f t="shared" si="69"/>
        <v>3</v>
      </c>
      <c r="AY60" s="162">
        <f t="shared" si="69"/>
        <v>3</v>
      </c>
      <c r="AZ60" s="162">
        <f t="shared" si="69"/>
        <v>3</v>
      </c>
      <c r="BA60" s="162">
        <f t="shared" si="69"/>
        <v>3</v>
      </c>
      <c r="BB60" s="162">
        <f t="shared" si="69"/>
        <v>3</v>
      </c>
      <c r="BC60" s="162">
        <f t="shared" si="69"/>
        <v>3</v>
      </c>
      <c r="BD60" s="162">
        <f t="shared" si="69"/>
        <v>3</v>
      </c>
      <c r="BE60" s="162">
        <f t="shared" si="69"/>
        <v>3</v>
      </c>
      <c r="BF60" s="162">
        <f t="shared" si="69"/>
        <v>3</v>
      </c>
      <c r="BG60" s="162">
        <f t="shared" si="69"/>
        <v>3</v>
      </c>
      <c r="BH60" s="162">
        <f t="shared" si="69"/>
        <v>3</v>
      </c>
      <c r="BI60" s="162">
        <f t="shared" si="69"/>
        <v>3</v>
      </c>
      <c r="BJ60" s="162">
        <f t="shared" si="69"/>
        <v>3</v>
      </c>
      <c r="BK60" s="162">
        <f t="shared" si="69"/>
        <v>3</v>
      </c>
      <c r="BL60" s="162">
        <f t="shared" si="69"/>
        <v>3</v>
      </c>
      <c r="BM60" s="162">
        <f t="shared" si="69"/>
        <v>3</v>
      </c>
      <c r="BN60" s="162">
        <f t="shared" si="69"/>
        <v>3</v>
      </c>
      <c r="BO60" s="162">
        <f t="shared" si="69"/>
        <v>3</v>
      </c>
      <c r="BP60" s="162">
        <f t="shared" si="69"/>
        <v>3</v>
      </c>
      <c r="BQ60" s="162">
        <f t="shared" si="69"/>
        <v>3</v>
      </c>
      <c r="BR60" s="162">
        <f t="shared" si="69"/>
        <v>3</v>
      </c>
      <c r="BS60" s="162">
        <f t="shared" si="69"/>
        <v>3</v>
      </c>
      <c r="BT60" s="162">
        <f t="shared" si="69"/>
        <v>3</v>
      </c>
      <c r="BU60" s="162">
        <f t="shared" si="69"/>
        <v>3</v>
      </c>
      <c r="BV60" s="162">
        <f t="shared" ref="BV60:DA60" si="70" xml:space="preserve"> BU60 + MAX(BV56:BV59)</f>
        <v>3</v>
      </c>
      <c r="BW60" s="162">
        <f t="shared" si="70"/>
        <v>3</v>
      </c>
      <c r="BX60" s="162">
        <f t="shared" si="70"/>
        <v>3</v>
      </c>
      <c r="BY60" s="162">
        <f t="shared" si="70"/>
        <v>3</v>
      </c>
      <c r="BZ60" s="162">
        <f t="shared" si="70"/>
        <v>3</v>
      </c>
      <c r="CA60" s="162">
        <f t="shared" si="70"/>
        <v>3</v>
      </c>
      <c r="CB60" s="162">
        <f t="shared" si="70"/>
        <v>3</v>
      </c>
      <c r="CC60" s="162">
        <f t="shared" si="70"/>
        <v>3</v>
      </c>
      <c r="CD60" s="162">
        <f t="shared" si="70"/>
        <v>3</v>
      </c>
      <c r="CE60" s="162">
        <f t="shared" si="70"/>
        <v>3</v>
      </c>
      <c r="CF60" s="162">
        <f t="shared" si="70"/>
        <v>3</v>
      </c>
      <c r="CG60" s="162">
        <f t="shared" si="70"/>
        <v>3</v>
      </c>
      <c r="CH60" s="162">
        <f t="shared" si="70"/>
        <v>3</v>
      </c>
      <c r="CI60" s="162">
        <f t="shared" si="70"/>
        <v>3</v>
      </c>
      <c r="CJ60" s="162">
        <f t="shared" si="70"/>
        <v>3</v>
      </c>
      <c r="CK60" s="162">
        <f t="shared" si="70"/>
        <v>3</v>
      </c>
      <c r="CL60" s="162">
        <f t="shared" si="70"/>
        <v>3</v>
      </c>
      <c r="CM60" s="162">
        <f t="shared" si="70"/>
        <v>3</v>
      </c>
      <c r="CN60" s="162">
        <f t="shared" si="70"/>
        <v>3</v>
      </c>
      <c r="CO60" s="162">
        <f t="shared" si="70"/>
        <v>3</v>
      </c>
      <c r="CP60" s="162">
        <f t="shared" si="70"/>
        <v>3</v>
      </c>
      <c r="CQ60" s="162">
        <f t="shared" si="70"/>
        <v>3</v>
      </c>
      <c r="CR60" s="162">
        <f t="shared" si="70"/>
        <v>3</v>
      </c>
      <c r="CS60" s="162">
        <f t="shared" si="70"/>
        <v>3</v>
      </c>
      <c r="CT60" s="162">
        <f t="shared" si="70"/>
        <v>3</v>
      </c>
      <c r="CU60" s="162">
        <f t="shared" si="70"/>
        <v>3</v>
      </c>
      <c r="CV60" s="162">
        <f t="shared" si="70"/>
        <v>3</v>
      </c>
      <c r="CW60" s="162">
        <f t="shared" si="70"/>
        <v>3</v>
      </c>
      <c r="CX60" s="162">
        <f t="shared" si="70"/>
        <v>3</v>
      </c>
      <c r="CY60" s="162">
        <f t="shared" si="70"/>
        <v>3</v>
      </c>
      <c r="CZ60" s="162">
        <f t="shared" si="70"/>
        <v>3</v>
      </c>
      <c r="DA60" s="162">
        <f t="shared" si="70"/>
        <v>3</v>
      </c>
      <c r="DB60" s="162">
        <f t="shared" ref="DB60:EA60" si="71" xml:space="preserve"> DA60 + MAX(DB56:DB59)</f>
        <v>3</v>
      </c>
      <c r="DC60" s="162">
        <f t="shared" si="71"/>
        <v>3</v>
      </c>
      <c r="DD60" s="162">
        <f t="shared" si="71"/>
        <v>3</v>
      </c>
      <c r="DE60" s="162">
        <f t="shared" si="71"/>
        <v>3</v>
      </c>
      <c r="DF60" s="162">
        <f t="shared" si="71"/>
        <v>3</v>
      </c>
      <c r="DG60" s="162">
        <f t="shared" si="71"/>
        <v>3</v>
      </c>
      <c r="DH60" s="162">
        <f t="shared" si="71"/>
        <v>3</v>
      </c>
      <c r="DI60" s="162">
        <f t="shared" si="71"/>
        <v>4</v>
      </c>
      <c r="DJ60" s="162">
        <f t="shared" si="71"/>
        <v>4</v>
      </c>
      <c r="DK60" s="162">
        <f t="shared" si="71"/>
        <v>4</v>
      </c>
      <c r="DL60" s="162">
        <f t="shared" si="71"/>
        <v>4</v>
      </c>
      <c r="DM60" s="162">
        <f t="shared" si="71"/>
        <v>4</v>
      </c>
      <c r="DN60" s="162">
        <f t="shared" si="71"/>
        <v>4</v>
      </c>
      <c r="DO60" s="162">
        <f t="shared" si="71"/>
        <v>4</v>
      </c>
      <c r="DP60" s="162">
        <f t="shared" si="71"/>
        <v>4</v>
      </c>
      <c r="DQ60" s="162">
        <f t="shared" si="71"/>
        <v>4</v>
      </c>
      <c r="DR60" s="162">
        <f t="shared" si="71"/>
        <v>4</v>
      </c>
      <c r="DS60" s="162">
        <f t="shared" si="71"/>
        <v>4</v>
      </c>
      <c r="DT60" s="162">
        <f t="shared" si="71"/>
        <v>4</v>
      </c>
      <c r="DU60" s="162">
        <f t="shared" si="71"/>
        <v>4</v>
      </c>
      <c r="DV60" s="162">
        <f t="shared" si="71"/>
        <v>4</v>
      </c>
      <c r="DW60" s="162">
        <f t="shared" si="71"/>
        <v>4</v>
      </c>
      <c r="DX60" s="162">
        <f t="shared" si="71"/>
        <v>4</v>
      </c>
      <c r="DY60" s="162">
        <f t="shared" si="71"/>
        <v>4</v>
      </c>
      <c r="DZ60" s="162">
        <f t="shared" si="71"/>
        <v>4</v>
      </c>
      <c r="EA60" s="162">
        <f t="shared" si="71"/>
        <v>4</v>
      </c>
    </row>
    <row r="61" spans="1:131" hidden="1" outlineLevel="2" x14ac:dyDescent="0.35">
      <c r="A61" s="209"/>
      <c r="B61" s="209"/>
      <c r="C61" s="210"/>
      <c r="D61" s="211"/>
      <c r="E61" s="208"/>
      <c r="F61" s="208"/>
      <c r="G61" s="208"/>
      <c r="H61" s="208"/>
      <c r="I61" s="208"/>
      <c r="J61" s="208"/>
      <c r="K61" s="208"/>
      <c r="L61" s="208"/>
      <c r="M61" s="208"/>
      <c r="N61" s="208"/>
      <c r="O61" s="208"/>
      <c r="P61" s="208"/>
      <c r="Q61" s="208"/>
      <c r="R61" s="208"/>
      <c r="S61" s="208"/>
      <c r="T61" s="208"/>
      <c r="U61" s="208"/>
      <c r="V61" s="208"/>
      <c r="W61" s="208"/>
      <c r="X61" s="208"/>
      <c r="Y61" s="208"/>
      <c r="Z61" s="208"/>
      <c r="AA61" s="208"/>
      <c r="AB61" s="208"/>
      <c r="AC61" s="208"/>
      <c r="AD61" s="208"/>
      <c r="AE61" s="208"/>
      <c r="AF61" s="208"/>
      <c r="AG61" s="208"/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  <c r="BI61" s="208"/>
      <c r="BJ61" s="208"/>
      <c r="BK61" s="208"/>
      <c r="BL61" s="208"/>
      <c r="BM61" s="208"/>
      <c r="BN61" s="208"/>
      <c r="BO61" s="208"/>
      <c r="BP61" s="208"/>
      <c r="BQ61" s="208"/>
      <c r="BR61" s="208"/>
      <c r="BS61" s="208"/>
      <c r="BT61" s="208"/>
      <c r="BU61" s="208"/>
      <c r="BV61" s="208"/>
      <c r="BW61" s="208"/>
      <c r="BX61" s="208"/>
      <c r="BY61" s="208"/>
      <c r="BZ61" s="208"/>
      <c r="CA61" s="208"/>
      <c r="CB61" s="208"/>
      <c r="CC61" s="208"/>
      <c r="CD61" s="208"/>
      <c r="CE61" s="208"/>
      <c r="CF61" s="208"/>
      <c r="CG61" s="208"/>
      <c r="CH61" s="208"/>
      <c r="CI61" s="208"/>
      <c r="CJ61" s="208"/>
      <c r="CK61" s="208"/>
      <c r="CL61" s="208"/>
      <c r="CM61" s="208"/>
      <c r="CN61" s="208"/>
      <c r="CO61" s="208"/>
      <c r="CP61" s="208"/>
      <c r="CQ61" s="208"/>
      <c r="CR61" s="208"/>
      <c r="CS61" s="208"/>
      <c r="CT61" s="208"/>
      <c r="CU61" s="208"/>
      <c r="CV61" s="208"/>
      <c r="CW61" s="208"/>
      <c r="CX61" s="208"/>
      <c r="CY61" s="208"/>
      <c r="CZ61" s="208"/>
      <c r="DA61" s="208"/>
      <c r="DB61" s="208"/>
      <c r="DC61" s="208"/>
      <c r="DD61" s="208"/>
      <c r="DE61" s="208"/>
      <c r="DF61" s="208"/>
      <c r="DG61" s="208"/>
      <c r="DH61" s="208"/>
      <c r="DI61" s="208"/>
      <c r="DJ61" s="208"/>
      <c r="DK61" s="208"/>
      <c r="DL61" s="208"/>
      <c r="DM61" s="208"/>
      <c r="DN61" s="208"/>
      <c r="DO61" s="208"/>
      <c r="DP61" s="208"/>
      <c r="DQ61" s="208"/>
      <c r="DR61" s="208"/>
      <c r="DS61" s="208"/>
      <c r="DT61" s="208"/>
      <c r="DU61" s="208"/>
      <c r="DV61" s="208"/>
      <c r="DW61" s="208"/>
      <c r="DX61" s="208"/>
      <c r="DY61" s="208"/>
      <c r="DZ61" s="208"/>
      <c r="EA61" s="208"/>
    </row>
    <row r="62" spans="1:131" hidden="1" outlineLevel="2" x14ac:dyDescent="0.35">
      <c r="A62" s="56"/>
      <c r="B62" s="56"/>
      <c r="C62" s="57"/>
      <c r="D62" s="58"/>
      <c r="E62" s="158" t="str">
        <f xml:space="preserve"> InpC!E$64</f>
        <v>Pre-forecast period</v>
      </c>
      <c r="F62" s="158" t="str">
        <f xml:space="preserve"> InpC!F$64</f>
        <v>Pre-fcst</v>
      </c>
      <c r="G62" s="158" t="str">
        <f xml:space="preserve"> InpC!G$64</f>
        <v>label</v>
      </c>
      <c r="H62" s="409"/>
      <c r="I62" s="116"/>
      <c r="J62" s="409"/>
      <c r="K62" s="409"/>
      <c r="L62" s="409"/>
      <c r="M62" s="409"/>
      <c r="N62" s="409"/>
      <c r="O62" s="409"/>
      <c r="P62" s="409"/>
      <c r="Q62" s="409"/>
      <c r="R62" s="409"/>
      <c r="S62" s="409"/>
      <c r="T62" s="409"/>
      <c r="U62" s="409"/>
      <c r="V62" s="409"/>
      <c r="W62" s="409"/>
      <c r="X62" s="409"/>
      <c r="Y62" s="409"/>
      <c r="Z62" s="409"/>
      <c r="AA62" s="409"/>
      <c r="AB62" s="409"/>
      <c r="AC62" s="409"/>
      <c r="AD62" s="409"/>
      <c r="AE62" s="409"/>
      <c r="AF62" s="409"/>
      <c r="AG62" s="409"/>
      <c r="AH62" s="409"/>
      <c r="AI62" s="409"/>
      <c r="AJ62" s="409"/>
      <c r="AK62" s="409"/>
      <c r="AL62" s="409"/>
      <c r="AM62" s="409"/>
      <c r="AN62" s="409"/>
      <c r="AO62" s="409"/>
      <c r="AP62" s="409"/>
      <c r="AQ62" s="409"/>
      <c r="AR62" s="409"/>
      <c r="AS62" s="409"/>
      <c r="AT62" s="409"/>
      <c r="AU62" s="409"/>
      <c r="AV62" s="409"/>
      <c r="AW62" s="409"/>
      <c r="AX62" s="409"/>
      <c r="AY62" s="409"/>
      <c r="AZ62" s="409"/>
      <c r="BA62" s="409"/>
      <c r="BB62" s="409"/>
      <c r="BC62" s="409"/>
      <c r="BD62" s="409"/>
      <c r="BE62" s="409"/>
      <c r="BF62" s="409"/>
      <c r="BG62" s="409"/>
      <c r="BH62" s="409"/>
      <c r="BI62" s="409"/>
      <c r="BJ62" s="409"/>
      <c r="BK62" s="409"/>
      <c r="BL62" s="409"/>
      <c r="BM62" s="409"/>
      <c r="BN62" s="409"/>
      <c r="BO62" s="409"/>
      <c r="BP62" s="409"/>
      <c r="BQ62" s="409"/>
      <c r="BR62" s="409"/>
      <c r="BS62" s="409"/>
      <c r="BT62" s="409"/>
      <c r="BU62" s="409"/>
      <c r="BV62" s="409"/>
      <c r="BW62" s="409"/>
      <c r="BX62" s="409"/>
      <c r="BY62" s="409"/>
      <c r="BZ62" s="409"/>
      <c r="CA62" s="409"/>
      <c r="CB62" s="409"/>
      <c r="CC62" s="409"/>
      <c r="CD62" s="409"/>
      <c r="CE62" s="409"/>
      <c r="CF62" s="409"/>
      <c r="CG62" s="409"/>
      <c r="CH62" s="409"/>
      <c r="CI62" s="409"/>
      <c r="CJ62" s="409"/>
      <c r="CK62" s="409"/>
      <c r="CL62" s="409"/>
      <c r="CM62" s="409"/>
      <c r="CN62" s="409"/>
      <c r="CO62" s="409"/>
      <c r="CP62" s="409"/>
      <c r="CQ62" s="409"/>
      <c r="CR62" s="409"/>
      <c r="CS62" s="409"/>
      <c r="CT62" s="409"/>
      <c r="CU62" s="409"/>
      <c r="CV62" s="409"/>
      <c r="CW62" s="409"/>
      <c r="CX62" s="409"/>
      <c r="CY62" s="409"/>
      <c r="CZ62" s="409"/>
      <c r="DA62" s="409"/>
      <c r="DB62" s="409"/>
      <c r="DC62" s="409"/>
      <c r="DD62" s="409"/>
      <c r="DE62" s="409"/>
      <c r="DF62" s="409"/>
      <c r="DG62" s="409"/>
      <c r="DH62" s="409"/>
      <c r="DI62" s="409"/>
      <c r="DJ62" s="409"/>
      <c r="DK62" s="409"/>
      <c r="DL62" s="409"/>
      <c r="DM62" s="409"/>
      <c r="DN62" s="409"/>
      <c r="DO62" s="409"/>
      <c r="DP62" s="409"/>
      <c r="DQ62" s="409"/>
      <c r="DR62" s="409"/>
      <c r="DS62" s="409"/>
      <c r="DT62" s="409"/>
      <c r="DU62" s="409"/>
      <c r="DV62" s="409"/>
      <c r="DW62" s="409"/>
      <c r="DX62" s="409"/>
      <c r="DY62" s="409"/>
      <c r="DZ62" s="409"/>
      <c r="EA62" s="409"/>
    </row>
    <row r="63" spans="1:131" hidden="1" outlineLevel="2" x14ac:dyDescent="0.35">
      <c r="A63" s="56"/>
      <c r="B63" s="56"/>
      <c r="C63" s="57"/>
      <c r="D63" s="58"/>
      <c r="E63" s="38" t="str">
        <f xml:space="preserve"> InpC!E$65</f>
        <v>Financial Close</v>
      </c>
      <c r="F63" s="38" t="str">
        <f xml:space="preserve"> InpC!F$65</f>
        <v>Fin Close</v>
      </c>
      <c r="G63" s="38" t="str">
        <f xml:space="preserve"> InpC!G$65</f>
        <v>label</v>
      </c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  <c r="AM63" s="116"/>
      <c r="AN63" s="116"/>
      <c r="AO63" s="116"/>
      <c r="AP63" s="116"/>
      <c r="AQ63" s="116"/>
      <c r="AR63" s="116"/>
      <c r="AS63" s="116"/>
      <c r="AT63" s="116"/>
      <c r="AU63" s="116"/>
      <c r="AV63" s="116"/>
      <c r="AW63" s="116"/>
      <c r="AX63" s="116"/>
      <c r="AY63" s="116"/>
      <c r="AZ63" s="116"/>
      <c r="BA63" s="116"/>
      <c r="BB63" s="116"/>
      <c r="BC63" s="116"/>
      <c r="BD63" s="116"/>
      <c r="BE63" s="116"/>
      <c r="BF63" s="116"/>
      <c r="BG63" s="116"/>
      <c r="BH63" s="116"/>
      <c r="BI63" s="116"/>
      <c r="BJ63" s="116"/>
      <c r="BK63" s="116"/>
      <c r="BL63" s="116"/>
      <c r="BM63" s="116"/>
      <c r="BN63" s="116"/>
      <c r="BO63" s="116"/>
      <c r="BP63" s="116"/>
      <c r="BQ63" s="116"/>
      <c r="BR63" s="116"/>
      <c r="BS63" s="116"/>
      <c r="BT63" s="116"/>
      <c r="BU63" s="116"/>
      <c r="BV63" s="116"/>
      <c r="BW63" s="116"/>
      <c r="BX63" s="116"/>
      <c r="BY63" s="116"/>
      <c r="BZ63" s="116"/>
      <c r="CA63" s="116"/>
      <c r="CB63" s="116"/>
      <c r="CC63" s="116"/>
      <c r="CD63" s="116"/>
      <c r="CE63" s="116"/>
      <c r="CF63" s="116"/>
      <c r="CG63" s="116"/>
      <c r="CH63" s="116"/>
      <c r="CI63" s="116"/>
      <c r="CJ63" s="116"/>
      <c r="CK63" s="116"/>
      <c r="CL63" s="116"/>
      <c r="CM63" s="116"/>
      <c r="CN63" s="116"/>
      <c r="CO63" s="116"/>
      <c r="CP63" s="116"/>
      <c r="CQ63" s="116"/>
      <c r="CR63" s="116"/>
      <c r="CS63" s="116"/>
      <c r="CT63" s="116"/>
      <c r="CU63" s="116"/>
      <c r="CV63" s="116"/>
      <c r="CW63" s="116"/>
      <c r="CX63" s="116"/>
      <c r="CY63" s="116"/>
      <c r="CZ63" s="116"/>
      <c r="DA63" s="116"/>
      <c r="DB63" s="116"/>
      <c r="DC63" s="116"/>
      <c r="DD63" s="116"/>
      <c r="DE63" s="116"/>
      <c r="DF63" s="116"/>
      <c r="DG63" s="116"/>
      <c r="DH63" s="116"/>
      <c r="DI63" s="116"/>
      <c r="DJ63" s="116"/>
      <c r="DK63" s="116"/>
      <c r="DL63" s="116"/>
      <c r="DM63" s="116"/>
      <c r="DN63" s="116"/>
      <c r="DO63" s="116"/>
      <c r="DP63" s="116"/>
      <c r="DQ63" s="116"/>
      <c r="DR63" s="116"/>
      <c r="DS63" s="116"/>
      <c r="DT63" s="116"/>
      <c r="DU63" s="116"/>
      <c r="DV63" s="116"/>
      <c r="DW63" s="116"/>
      <c r="DX63" s="116"/>
      <c r="DY63" s="116"/>
      <c r="DZ63" s="116"/>
      <c r="EA63" s="116"/>
    </row>
    <row r="64" spans="1:131" hidden="1" outlineLevel="2" x14ac:dyDescent="0.35">
      <c r="A64" s="56"/>
      <c r="B64" s="56"/>
      <c r="C64" s="57"/>
      <c r="D64" s="58"/>
      <c r="E64" s="38" t="str">
        <f xml:space="preserve"> InpC!E$66</f>
        <v>Operations</v>
      </c>
      <c r="F64" s="38" t="str">
        <f xml:space="preserve"> InpC!F$66</f>
        <v>Operations</v>
      </c>
      <c r="G64" s="38" t="str">
        <f xml:space="preserve"> InpC!G$66</f>
        <v>label</v>
      </c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  <c r="AM64" s="116"/>
      <c r="AN64" s="116"/>
      <c r="AO64" s="116"/>
      <c r="AP64" s="116"/>
      <c r="AQ64" s="116"/>
      <c r="AR64" s="116"/>
      <c r="AS64" s="116"/>
      <c r="AT64" s="116"/>
      <c r="AU64" s="116"/>
      <c r="AV64" s="116"/>
      <c r="AW64" s="116"/>
      <c r="AX64" s="116"/>
      <c r="AY64" s="116"/>
      <c r="AZ64" s="116"/>
      <c r="BA64" s="116"/>
      <c r="BB64" s="116"/>
      <c r="BC64" s="116"/>
      <c r="BD64" s="116"/>
      <c r="BE64" s="116"/>
      <c r="BF64" s="116"/>
      <c r="BG64" s="116"/>
      <c r="BH64" s="116"/>
      <c r="BI64" s="116"/>
      <c r="BJ64" s="116"/>
      <c r="BK64" s="116"/>
      <c r="BL64" s="116"/>
      <c r="BM64" s="116"/>
      <c r="BN64" s="116"/>
      <c r="BO64" s="116"/>
      <c r="BP64" s="116"/>
      <c r="BQ64" s="116"/>
      <c r="BR64" s="116"/>
      <c r="BS64" s="116"/>
      <c r="BT64" s="116"/>
      <c r="BU64" s="116"/>
      <c r="BV64" s="116"/>
      <c r="BW64" s="116"/>
      <c r="BX64" s="116"/>
      <c r="BY64" s="116"/>
      <c r="BZ64" s="116"/>
      <c r="CA64" s="116"/>
      <c r="CB64" s="116"/>
      <c r="CC64" s="116"/>
      <c r="CD64" s="116"/>
      <c r="CE64" s="116"/>
      <c r="CF64" s="116"/>
      <c r="CG64" s="116"/>
      <c r="CH64" s="116"/>
      <c r="CI64" s="116"/>
      <c r="CJ64" s="116"/>
      <c r="CK64" s="116"/>
      <c r="CL64" s="116"/>
      <c r="CM64" s="116"/>
      <c r="CN64" s="116"/>
      <c r="CO64" s="116"/>
      <c r="CP64" s="116"/>
      <c r="CQ64" s="116"/>
      <c r="CR64" s="116"/>
      <c r="CS64" s="116"/>
      <c r="CT64" s="116"/>
      <c r="CU64" s="116"/>
      <c r="CV64" s="116"/>
      <c r="CW64" s="116"/>
      <c r="CX64" s="116"/>
      <c r="CY64" s="116"/>
      <c r="CZ64" s="116"/>
      <c r="DA64" s="116"/>
      <c r="DB64" s="116"/>
      <c r="DC64" s="116"/>
      <c r="DD64" s="116"/>
      <c r="DE64" s="116"/>
      <c r="DF64" s="116"/>
      <c r="DG64" s="116"/>
      <c r="DH64" s="116"/>
      <c r="DI64" s="116"/>
      <c r="DJ64" s="116"/>
      <c r="DK64" s="116"/>
      <c r="DL64" s="116"/>
      <c r="DM64" s="116"/>
      <c r="DN64" s="116"/>
      <c r="DO64" s="116"/>
      <c r="DP64" s="116"/>
      <c r="DQ64" s="116"/>
      <c r="DR64" s="116"/>
      <c r="DS64" s="116"/>
      <c r="DT64" s="116"/>
      <c r="DU64" s="116"/>
      <c r="DV64" s="116"/>
      <c r="DW64" s="116"/>
      <c r="DX64" s="116"/>
      <c r="DY64" s="116"/>
      <c r="DZ64" s="116"/>
      <c r="EA64" s="116"/>
    </row>
    <row r="65" spans="1:131" hidden="1" outlineLevel="2" x14ac:dyDescent="0.35">
      <c r="A65" s="56"/>
      <c r="B65" s="56"/>
      <c r="C65" s="57"/>
      <c r="D65" s="58"/>
      <c r="E65" s="38" t="str">
        <f xml:space="preserve"> InpC!E$67</f>
        <v>Post ops</v>
      </c>
      <c r="F65" s="38" t="str">
        <f xml:space="preserve"> InpC!F$67</f>
        <v>Post ops</v>
      </c>
      <c r="G65" s="38" t="str">
        <f xml:space="preserve"> InpC!G$67</f>
        <v>label</v>
      </c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6"/>
      <c r="AH65" s="116"/>
      <c r="AI65" s="116"/>
      <c r="AJ65" s="116"/>
      <c r="AK65" s="116"/>
      <c r="AL65" s="116"/>
      <c r="AM65" s="116"/>
      <c r="AN65" s="116"/>
      <c r="AO65" s="116"/>
      <c r="AP65" s="116"/>
      <c r="AQ65" s="116"/>
      <c r="AR65" s="116"/>
      <c r="AS65" s="116"/>
      <c r="AT65" s="116"/>
      <c r="AU65" s="116"/>
      <c r="AV65" s="116"/>
      <c r="AW65" s="116"/>
      <c r="AX65" s="116"/>
      <c r="AY65" s="116"/>
      <c r="AZ65" s="116"/>
      <c r="BA65" s="116"/>
      <c r="BB65" s="116"/>
      <c r="BC65" s="116"/>
      <c r="BD65" s="116"/>
      <c r="BE65" s="116"/>
      <c r="BF65" s="116"/>
      <c r="BG65" s="116"/>
      <c r="BH65" s="116"/>
      <c r="BI65" s="116"/>
      <c r="BJ65" s="116"/>
      <c r="BK65" s="116"/>
      <c r="BL65" s="116"/>
      <c r="BM65" s="116"/>
      <c r="BN65" s="116"/>
      <c r="BO65" s="116"/>
      <c r="BP65" s="116"/>
      <c r="BQ65" s="116"/>
      <c r="BR65" s="116"/>
      <c r="BS65" s="116"/>
      <c r="BT65" s="116"/>
      <c r="BU65" s="116"/>
      <c r="BV65" s="116"/>
      <c r="BW65" s="116"/>
      <c r="BX65" s="116"/>
      <c r="BY65" s="116"/>
      <c r="BZ65" s="116"/>
      <c r="CA65" s="116"/>
      <c r="CB65" s="116"/>
      <c r="CC65" s="116"/>
      <c r="CD65" s="116"/>
      <c r="CE65" s="116"/>
      <c r="CF65" s="116"/>
      <c r="CG65" s="116"/>
      <c r="CH65" s="116"/>
      <c r="CI65" s="116"/>
      <c r="CJ65" s="116"/>
      <c r="CK65" s="116"/>
      <c r="CL65" s="116"/>
      <c r="CM65" s="116"/>
      <c r="CN65" s="116"/>
      <c r="CO65" s="116"/>
      <c r="CP65" s="116"/>
      <c r="CQ65" s="116"/>
      <c r="CR65" s="116"/>
      <c r="CS65" s="116"/>
      <c r="CT65" s="116"/>
      <c r="CU65" s="116"/>
      <c r="CV65" s="116"/>
      <c r="CW65" s="116"/>
      <c r="CX65" s="116"/>
      <c r="CY65" s="116"/>
      <c r="CZ65" s="116"/>
      <c r="DA65" s="116"/>
      <c r="DB65" s="116"/>
      <c r="DC65" s="116"/>
      <c r="DD65" s="116"/>
      <c r="DE65" s="116"/>
      <c r="DF65" s="116"/>
      <c r="DG65" s="116"/>
      <c r="DH65" s="116"/>
      <c r="DI65" s="116"/>
      <c r="DJ65" s="116"/>
      <c r="DK65" s="116"/>
      <c r="DL65" s="116"/>
      <c r="DM65" s="116"/>
      <c r="DN65" s="116"/>
      <c r="DO65" s="116"/>
      <c r="DP65" s="116"/>
      <c r="DQ65" s="116"/>
      <c r="DR65" s="116"/>
      <c r="DS65" s="116"/>
      <c r="DT65" s="116"/>
      <c r="DU65" s="116"/>
      <c r="DV65" s="116"/>
      <c r="DW65" s="116"/>
      <c r="DX65" s="116"/>
      <c r="DY65" s="116"/>
      <c r="DZ65" s="116"/>
      <c r="EA65" s="116"/>
    </row>
    <row r="66" spans="1:131" hidden="1" outlineLevel="2" x14ac:dyDescent="0.35">
      <c r="A66" s="467"/>
      <c r="B66" s="467"/>
      <c r="C66" s="468"/>
      <c r="D66" s="469"/>
      <c r="E66" s="470" t="str">
        <f t="shared" ref="E66:AJ66" si="72" xml:space="preserve"> E$60</f>
        <v>Timeline label counter</v>
      </c>
      <c r="F66" s="470">
        <f t="shared" si="72"/>
        <v>0</v>
      </c>
      <c r="G66" s="470" t="str">
        <f t="shared" si="72"/>
        <v>counter</v>
      </c>
      <c r="H66" s="470">
        <f t="shared" si="72"/>
        <v>0</v>
      </c>
      <c r="I66" s="470">
        <f t="shared" si="72"/>
        <v>0</v>
      </c>
      <c r="J66" s="470">
        <f t="shared" si="72"/>
        <v>1</v>
      </c>
      <c r="K66" s="470">
        <f t="shared" si="72"/>
        <v>1</v>
      </c>
      <c r="L66" s="470">
        <f t="shared" si="72"/>
        <v>2</v>
      </c>
      <c r="M66" s="470">
        <f t="shared" si="72"/>
        <v>3</v>
      </c>
      <c r="N66" s="470">
        <f t="shared" si="72"/>
        <v>3</v>
      </c>
      <c r="O66" s="470">
        <f t="shared" si="72"/>
        <v>3</v>
      </c>
      <c r="P66" s="470">
        <f t="shared" si="72"/>
        <v>3</v>
      </c>
      <c r="Q66" s="470">
        <f t="shared" si="72"/>
        <v>3</v>
      </c>
      <c r="R66" s="470">
        <f t="shared" si="72"/>
        <v>3</v>
      </c>
      <c r="S66" s="470">
        <f t="shared" si="72"/>
        <v>3</v>
      </c>
      <c r="T66" s="470">
        <f t="shared" si="72"/>
        <v>3</v>
      </c>
      <c r="U66" s="470">
        <f t="shared" si="72"/>
        <v>3</v>
      </c>
      <c r="V66" s="470">
        <f t="shared" si="72"/>
        <v>3</v>
      </c>
      <c r="W66" s="470">
        <f t="shared" si="72"/>
        <v>3</v>
      </c>
      <c r="X66" s="470">
        <f t="shared" si="72"/>
        <v>3</v>
      </c>
      <c r="Y66" s="470">
        <f t="shared" si="72"/>
        <v>3</v>
      </c>
      <c r="Z66" s="470">
        <f t="shared" si="72"/>
        <v>3</v>
      </c>
      <c r="AA66" s="470">
        <f t="shared" si="72"/>
        <v>3</v>
      </c>
      <c r="AB66" s="470">
        <f t="shared" si="72"/>
        <v>3</v>
      </c>
      <c r="AC66" s="470">
        <f t="shared" si="72"/>
        <v>3</v>
      </c>
      <c r="AD66" s="470">
        <f t="shared" si="72"/>
        <v>3</v>
      </c>
      <c r="AE66" s="470">
        <f t="shared" si="72"/>
        <v>3</v>
      </c>
      <c r="AF66" s="470">
        <f t="shared" si="72"/>
        <v>3</v>
      </c>
      <c r="AG66" s="470">
        <f t="shared" si="72"/>
        <v>3</v>
      </c>
      <c r="AH66" s="470">
        <f t="shared" si="72"/>
        <v>3</v>
      </c>
      <c r="AI66" s="470">
        <f t="shared" si="72"/>
        <v>3</v>
      </c>
      <c r="AJ66" s="470">
        <f t="shared" si="72"/>
        <v>3</v>
      </c>
      <c r="AK66" s="470">
        <f t="shared" ref="AK66:BP66" si="73" xml:space="preserve"> AK$60</f>
        <v>3</v>
      </c>
      <c r="AL66" s="470">
        <f t="shared" si="73"/>
        <v>3</v>
      </c>
      <c r="AM66" s="470">
        <f t="shared" si="73"/>
        <v>3</v>
      </c>
      <c r="AN66" s="470">
        <f t="shared" si="73"/>
        <v>3</v>
      </c>
      <c r="AO66" s="470">
        <f t="shared" si="73"/>
        <v>3</v>
      </c>
      <c r="AP66" s="470">
        <f t="shared" si="73"/>
        <v>3</v>
      </c>
      <c r="AQ66" s="470">
        <f t="shared" si="73"/>
        <v>3</v>
      </c>
      <c r="AR66" s="470">
        <f t="shared" si="73"/>
        <v>3</v>
      </c>
      <c r="AS66" s="470">
        <f t="shared" si="73"/>
        <v>3</v>
      </c>
      <c r="AT66" s="470">
        <f t="shared" si="73"/>
        <v>3</v>
      </c>
      <c r="AU66" s="470">
        <f t="shared" si="73"/>
        <v>3</v>
      </c>
      <c r="AV66" s="470">
        <f t="shared" si="73"/>
        <v>3</v>
      </c>
      <c r="AW66" s="470">
        <f t="shared" si="73"/>
        <v>3</v>
      </c>
      <c r="AX66" s="470">
        <f t="shared" si="73"/>
        <v>3</v>
      </c>
      <c r="AY66" s="470">
        <f t="shared" si="73"/>
        <v>3</v>
      </c>
      <c r="AZ66" s="470">
        <f t="shared" si="73"/>
        <v>3</v>
      </c>
      <c r="BA66" s="470">
        <f t="shared" si="73"/>
        <v>3</v>
      </c>
      <c r="BB66" s="470">
        <f t="shared" si="73"/>
        <v>3</v>
      </c>
      <c r="BC66" s="470">
        <f t="shared" si="73"/>
        <v>3</v>
      </c>
      <c r="BD66" s="470">
        <f t="shared" si="73"/>
        <v>3</v>
      </c>
      <c r="BE66" s="470">
        <f t="shared" si="73"/>
        <v>3</v>
      </c>
      <c r="BF66" s="470">
        <f t="shared" si="73"/>
        <v>3</v>
      </c>
      <c r="BG66" s="470">
        <f t="shared" si="73"/>
        <v>3</v>
      </c>
      <c r="BH66" s="470">
        <f t="shared" si="73"/>
        <v>3</v>
      </c>
      <c r="BI66" s="470">
        <f t="shared" si="73"/>
        <v>3</v>
      </c>
      <c r="BJ66" s="470">
        <f t="shared" si="73"/>
        <v>3</v>
      </c>
      <c r="BK66" s="470">
        <f t="shared" si="73"/>
        <v>3</v>
      </c>
      <c r="BL66" s="470">
        <f t="shared" si="73"/>
        <v>3</v>
      </c>
      <c r="BM66" s="470">
        <f t="shared" si="73"/>
        <v>3</v>
      </c>
      <c r="BN66" s="470">
        <f t="shared" si="73"/>
        <v>3</v>
      </c>
      <c r="BO66" s="470">
        <f t="shared" si="73"/>
        <v>3</v>
      </c>
      <c r="BP66" s="470">
        <f t="shared" si="73"/>
        <v>3</v>
      </c>
      <c r="BQ66" s="470">
        <f t="shared" ref="BQ66:CV66" si="74" xml:space="preserve"> BQ$60</f>
        <v>3</v>
      </c>
      <c r="BR66" s="470">
        <f t="shared" si="74"/>
        <v>3</v>
      </c>
      <c r="BS66" s="470">
        <f t="shared" si="74"/>
        <v>3</v>
      </c>
      <c r="BT66" s="470">
        <f t="shared" si="74"/>
        <v>3</v>
      </c>
      <c r="BU66" s="470">
        <f t="shared" si="74"/>
        <v>3</v>
      </c>
      <c r="BV66" s="470">
        <f t="shared" si="74"/>
        <v>3</v>
      </c>
      <c r="BW66" s="470">
        <f t="shared" si="74"/>
        <v>3</v>
      </c>
      <c r="BX66" s="470">
        <f t="shared" si="74"/>
        <v>3</v>
      </c>
      <c r="BY66" s="470">
        <f t="shared" si="74"/>
        <v>3</v>
      </c>
      <c r="BZ66" s="470">
        <f t="shared" si="74"/>
        <v>3</v>
      </c>
      <c r="CA66" s="470">
        <f t="shared" si="74"/>
        <v>3</v>
      </c>
      <c r="CB66" s="470">
        <f t="shared" si="74"/>
        <v>3</v>
      </c>
      <c r="CC66" s="470">
        <f t="shared" si="74"/>
        <v>3</v>
      </c>
      <c r="CD66" s="470">
        <f t="shared" si="74"/>
        <v>3</v>
      </c>
      <c r="CE66" s="470">
        <f t="shared" si="74"/>
        <v>3</v>
      </c>
      <c r="CF66" s="470">
        <f t="shared" si="74"/>
        <v>3</v>
      </c>
      <c r="CG66" s="470">
        <f t="shared" si="74"/>
        <v>3</v>
      </c>
      <c r="CH66" s="470">
        <f t="shared" si="74"/>
        <v>3</v>
      </c>
      <c r="CI66" s="470">
        <f t="shared" si="74"/>
        <v>3</v>
      </c>
      <c r="CJ66" s="470">
        <f t="shared" si="74"/>
        <v>3</v>
      </c>
      <c r="CK66" s="470">
        <f t="shared" si="74"/>
        <v>3</v>
      </c>
      <c r="CL66" s="470">
        <f t="shared" si="74"/>
        <v>3</v>
      </c>
      <c r="CM66" s="470">
        <f t="shared" si="74"/>
        <v>3</v>
      </c>
      <c r="CN66" s="470">
        <f t="shared" si="74"/>
        <v>3</v>
      </c>
      <c r="CO66" s="470">
        <f t="shared" si="74"/>
        <v>3</v>
      </c>
      <c r="CP66" s="470">
        <f t="shared" si="74"/>
        <v>3</v>
      </c>
      <c r="CQ66" s="470">
        <f t="shared" si="74"/>
        <v>3</v>
      </c>
      <c r="CR66" s="470">
        <f t="shared" si="74"/>
        <v>3</v>
      </c>
      <c r="CS66" s="470">
        <f t="shared" si="74"/>
        <v>3</v>
      </c>
      <c r="CT66" s="470">
        <f t="shared" si="74"/>
        <v>3</v>
      </c>
      <c r="CU66" s="470">
        <f t="shared" si="74"/>
        <v>3</v>
      </c>
      <c r="CV66" s="470">
        <f t="shared" si="74"/>
        <v>3</v>
      </c>
      <c r="CW66" s="470">
        <f t="shared" ref="CW66:EA66" si="75" xml:space="preserve"> CW$60</f>
        <v>3</v>
      </c>
      <c r="CX66" s="470">
        <f t="shared" si="75"/>
        <v>3</v>
      </c>
      <c r="CY66" s="470">
        <f t="shared" si="75"/>
        <v>3</v>
      </c>
      <c r="CZ66" s="470">
        <f t="shared" si="75"/>
        <v>3</v>
      </c>
      <c r="DA66" s="470">
        <f t="shared" si="75"/>
        <v>3</v>
      </c>
      <c r="DB66" s="470">
        <f t="shared" si="75"/>
        <v>3</v>
      </c>
      <c r="DC66" s="470">
        <f t="shared" si="75"/>
        <v>3</v>
      </c>
      <c r="DD66" s="470">
        <f t="shared" si="75"/>
        <v>3</v>
      </c>
      <c r="DE66" s="470">
        <f t="shared" si="75"/>
        <v>3</v>
      </c>
      <c r="DF66" s="470">
        <f t="shared" si="75"/>
        <v>3</v>
      </c>
      <c r="DG66" s="470">
        <f t="shared" si="75"/>
        <v>3</v>
      </c>
      <c r="DH66" s="470">
        <f t="shared" si="75"/>
        <v>3</v>
      </c>
      <c r="DI66" s="470">
        <f t="shared" si="75"/>
        <v>4</v>
      </c>
      <c r="DJ66" s="470">
        <f t="shared" si="75"/>
        <v>4</v>
      </c>
      <c r="DK66" s="470">
        <f t="shared" si="75"/>
        <v>4</v>
      </c>
      <c r="DL66" s="470">
        <f t="shared" si="75"/>
        <v>4</v>
      </c>
      <c r="DM66" s="470">
        <f t="shared" si="75"/>
        <v>4</v>
      </c>
      <c r="DN66" s="470">
        <f t="shared" si="75"/>
        <v>4</v>
      </c>
      <c r="DO66" s="470">
        <f t="shared" si="75"/>
        <v>4</v>
      </c>
      <c r="DP66" s="470">
        <f t="shared" si="75"/>
        <v>4</v>
      </c>
      <c r="DQ66" s="470">
        <f t="shared" si="75"/>
        <v>4</v>
      </c>
      <c r="DR66" s="470">
        <f t="shared" si="75"/>
        <v>4</v>
      </c>
      <c r="DS66" s="470">
        <f t="shared" si="75"/>
        <v>4</v>
      </c>
      <c r="DT66" s="470">
        <f t="shared" si="75"/>
        <v>4</v>
      </c>
      <c r="DU66" s="470">
        <f t="shared" si="75"/>
        <v>4</v>
      </c>
      <c r="DV66" s="470">
        <f t="shared" si="75"/>
        <v>4</v>
      </c>
      <c r="DW66" s="470">
        <f t="shared" si="75"/>
        <v>4</v>
      </c>
      <c r="DX66" s="470">
        <f t="shared" si="75"/>
        <v>4</v>
      </c>
      <c r="DY66" s="470">
        <f t="shared" si="75"/>
        <v>4</v>
      </c>
      <c r="DZ66" s="470">
        <f t="shared" si="75"/>
        <v>4</v>
      </c>
      <c r="EA66" s="470">
        <f t="shared" si="75"/>
        <v>4</v>
      </c>
    </row>
    <row r="67" spans="1:131" hidden="1" outlineLevel="2" x14ac:dyDescent="0.35">
      <c r="A67" s="420"/>
      <c r="B67" s="420"/>
      <c r="C67" s="421"/>
      <c r="D67" s="422"/>
      <c r="E67" s="423" t="s">
        <v>27</v>
      </c>
      <c r="F67" s="423"/>
      <c r="G67" s="423" t="s">
        <v>26</v>
      </c>
      <c r="H67" s="424"/>
      <c r="I67" s="424"/>
      <c r="J67" s="424" t="str">
        <f t="shared" ref="J67:AO67" si="76">INDEX($F62:$F65, J66)</f>
        <v>Pre-fcst</v>
      </c>
      <c r="K67" s="424" t="str">
        <f t="shared" si="76"/>
        <v>Pre-fcst</v>
      </c>
      <c r="L67" s="424" t="str">
        <f t="shared" si="76"/>
        <v>Fin Close</v>
      </c>
      <c r="M67" s="424" t="str">
        <f t="shared" si="76"/>
        <v>Operations</v>
      </c>
      <c r="N67" s="424" t="str">
        <f t="shared" si="76"/>
        <v>Operations</v>
      </c>
      <c r="O67" s="424" t="str">
        <f t="shared" si="76"/>
        <v>Operations</v>
      </c>
      <c r="P67" s="424" t="str">
        <f t="shared" si="76"/>
        <v>Operations</v>
      </c>
      <c r="Q67" s="424" t="str">
        <f t="shared" si="76"/>
        <v>Operations</v>
      </c>
      <c r="R67" s="424" t="str">
        <f t="shared" si="76"/>
        <v>Operations</v>
      </c>
      <c r="S67" s="424" t="str">
        <f t="shared" si="76"/>
        <v>Operations</v>
      </c>
      <c r="T67" s="424" t="str">
        <f t="shared" si="76"/>
        <v>Operations</v>
      </c>
      <c r="U67" s="424" t="str">
        <f t="shared" si="76"/>
        <v>Operations</v>
      </c>
      <c r="V67" s="424" t="str">
        <f t="shared" si="76"/>
        <v>Operations</v>
      </c>
      <c r="W67" s="424" t="str">
        <f t="shared" si="76"/>
        <v>Operations</v>
      </c>
      <c r="X67" s="424" t="str">
        <f t="shared" si="76"/>
        <v>Operations</v>
      </c>
      <c r="Y67" s="424" t="str">
        <f t="shared" si="76"/>
        <v>Operations</v>
      </c>
      <c r="Z67" s="424" t="str">
        <f t="shared" si="76"/>
        <v>Operations</v>
      </c>
      <c r="AA67" s="424" t="str">
        <f t="shared" si="76"/>
        <v>Operations</v>
      </c>
      <c r="AB67" s="424" t="str">
        <f t="shared" si="76"/>
        <v>Operations</v>
      </c>
      <c r="AC67" s="424" t="str">
        <f t="shared" si="76"/>
        <v>Operations</v>
      </c>
      <c r="AD67" s="424" t="str">
        <f t="shared" si="76"/>
        <v>Operations</v>
      </c>
      <c r="AE67" s="424" t="str">
        <f t="shared" si="76"/>
        <v>Operations</v>
      </c>
      <c r="AF67" s="424" t="str">
        <f t="shared" si="76"/>
        <v>Operations</v>
      </c>
      <c r="AG67" s="424" t="str">
        <f t="shared" si="76"/>
        <v>Operations</v>
      </c>
      <c r="AH67" s="424" t="str">
        <f t="shared" si="76"/>
        <v>Operations</v>
      </c>
      <c r="AI67" s="424" t="str">
        <f t="shared" si="76"/>
        <v>Operations</v>
      </c>
      <c r="AJ67" s="424" t="str">
        <f t="shared" si="76"/>
        <v>Operations</v>
      </c>
      <c r="AK67" s="424" t="str">
        <f t="shared" si="76"/>
        <v>Operations</v>
      </c>
      <c r="AL67" s="424" t="str">
        <f t="shared" si="76"/>
        <v>Operations</v>
      </c>
      <c r="AM67" s="424" t="str">
        <f t="shared" si="76"/>
        <v>Operations</v>
      </c>
      <c r="AN67" s="424" t="str">
        <f t="shared" si="76"/>
        <v>Operations</v>
      </c>
      <c r="AO67" s="424" t="str">
        <f t="shared" si="76"/>
        <v>Operations</v>
      </c>
      <c r="AP67" s="424" t="str">
        <f t="shared" ref="AP67:BU67" si="77">INDEX($F62:$F65, AP66)</f>
        <v>Operations</v>
      </c>
      <c r="AQ67" s="424" t="str">
        <f t="shared" si="77"/>
        <v>Operations</v>
      </c>
      <c r="AR67" s="424" t="str">
        <f t="shared" si="77"/>
        <v>Operations</v>
      </c>
      <c r="AS67" s="424" t="str">
        <f t="shared" si="77"/>
        <v>Operations</v>
      </c>
      <c r="AT67" s="424" t="str">
        <f t="shared" si="77"/>
        <v>Operations</v>
      </c>
      <c r="AU67" s="424" t="str">
        <f t="shared" si="77"/>
        <v>Operations</v>
      </c>
      <c r="AV67" s="424" t="str">
        <f t="shared" si="77"/>
        <v>Operations</v>
      </c>
      <c r="AW67" s="424" t="str">
        <f t="shared" si="77"/>
        <v>Operations</v>
      </c>
      <c r="AX67" s="424" t="str">
        <f t="shared" si="77"/>
        <v>Operations</v>
      </c>
      <c r="AY67" s="424" t="str">
        <f t="shared" si="77"/>
        <v>Operations</v>
      </c>
      <c r="AZ67" s="424" t="str">
        <f t="shared" si="77"/>
        <v>Operations</v>
      </c>
      <c r="BA67" s="424" t="str">
        <f t="shared" si="77"/>
        <v>Operations</v>
      </c>
      <c r="BB67" s="424" t="str">
        <f t="shared" si="77"/>
        <v>Operations</v>
      </c>
      <c r="BC67" s="424" t="str">
        <f t="shared" si="77"/>
        <v>Operations</v>
      </c>
      <c r="BD67" s="424" t="str">
        <f t="shared" si="77"/>
        <v>Operations</v>
      </c>
      <c r="BE67" s="424" t="str">
        <f t="shared" si="77"/>
        <v>Operations</v>
      </c>
      <c r="BF67" s="424" t="str">
        <f t="shared" si="77"/>
        <v>Operations</v>
      </c>
      <c r="BG67" s="424" t="str">
        <f t="shared" si="77"/>
        <v>Operations</v>
      </c>
      <c r="BH67" s="424" t="str">
        <f t="shared" si="77"/>
        <v>Operations</v>
      </c>
      <c r="BI67" s="424" t="str">
        <f t="shared" si="77"/>
        <v>Operations</v>
      </c>
      <c r="BJ67" s="424" t="str">
        <f t="shared" si="77"/>
        <v>Operations</v>
      </c>
      <c r="BK67" s="424" t="str">
        <f t="shared" si="77"/>
        <v>Operations</v>
      </c>
      <c r="BL67" s="424" t="str">
        <f t="shared" si="77"/>
        <v>Operations</v>
      </c>
      <c r="BM67" s="424" t="str">
        <f t="shared" si="77"/>
        <v>Operations</v>
      </c>
      <c r="BN67" s="424" t="str">
        <f t="shared" si="77"/>
        <v>Operations</v>
      </c>
      <c r="BO67" s="424" t="str">
        <f t="shared" si="77"/>
        <v>Operations</v>
      </c>
      <c r="BP67" s="424" t="str">
        <f t="shared" si="77"/>
        <v>Operations</v>
      </c>
      <c r="BQ67" s="424" t="str">
        <f t="shared" si="77"/>
        <v>Operations</v>
      </c>
      <c r="BR67" s="424" t="str">
        <f t="shared" si="77"/>
        <v>Operations</v>
      </c>
      <c r="BS67" s="424" t="str">
        <f t="shared" si="77"/>
        <v>Operations</v>
      </c>
      <c r="BT67" s="424" t="str">
        <f t="shared" si="77"/>
        <v>Operations</v>
      </c>
      <c r="BU67" s="424" t="str">
        <f t="shared" si="77"/>
        <v>Operations</v>
      </c>
      <c r="BV67" s="424" t="str">
        <f t="shared" ref="BV67:DA67" si="78">INDEX($F62:$F65, BV66)</f>
        <v>Operations</v>
      </c>
      <c r="BW67" s="424" t="str">
        <f t="shared" si="78"/>
        <v>Operations</v>
      </c>
      <c r="BX67" s="424" t="str">
        <f t="shared" si="78"/>
        <v>Operations</v>
      </c>
      <c r="BY67" s="424" t="str">
        <f t="shared" si="78"/>
        <v>Operations</v>
      </c>
      <c r="BZ67" s="424" t="str">
        <f t="shared" si="78"/>
        <v>Operations</v>
      </c>
      <c r="CA67" s="424" t="str">
        <f t="shared" si="78"/>
        <v>Operations</v>
      </c>
      <c r="CB67" s="424" t="str">
        <f t="shared" si="78"/>
        <v>Operations</v>
      </c>
      <c r="CC67" s="424" t="str">
        <f t="shared" si="78"/>
        <v>Operations</v>
      </c>
      <c r="CD67" s="424" t="str">
        <f t="shared" si="78"/>
        <v>Operations</v>
      </c>
      <c r="CE67" s="424" t="str">
        <f t="shared" si="78"/>
        <v>Operations</v>
      </c>
      <c r="CF67" s="424" t="str">
        <f t="shared" si="78"/>
        <v>Operations</v>
      </c>
      <c r="CG67" s="424" t="str">
        <f t="shared" si="78"/>
        <v>Operations</v>
      </c>
      <c r="CH67" s="424" t="str">
        <f t="shared" si="78"/>
        <v>Operations</v>
      </c>
      <c r="CI67" s="424" t="str">
        <f t="shared" si="78"/>
        <v>Operations</v>
      </c>
      <c r="CJ67" s="424" t="str">
        <f t="shared" si="78"/>
        <v>Operations</v>
      </c>
      <c r="CK67" s="424" t="str">
        <f t="shared" si="78"/>
        <v>Operations</v>
      </c>
      <c r="CL67" s="424" t="str">
        <f t="shared" si="78"/>
        <v>Operations</v>
      </c>
      <c r="CM67" s="424" t="str">
        <f t="shared" si="78"/>
        <v>Operations</v>
      </c>
      <c r="CN67" s="424" t="str">
        <f t="shared" si="78"/>
        <v>Operations</v>
      </c>
      <c r="CO67" s="424" t="str">
        <f t="shared" si="78"/>
        <v>Operations</v>
      </c>
      <c r="CP67" s="424" t="str">
        <f t="shared" si="78"/>
        <v>Operations</v>
      </c>
      <c r="CQ67" s="424" t="str">
        <f t="shared" si="78"/>
        <v>Operations</v>
      </c>
      <c r="CR67" s="424" t="str">
        <f t="shared" si="78"/>
        <v>Operations</v>
      </c>
      <c r="CS67" s="424" t="str">
        <f t="shared" si="78"/>
        <v>Operations</v>
      </c>
      <c r="CT67" s="424" t="str">
        <f t="shared" si="78"/>
        <v>Operations</v>
      </c>
      <c r="CU67" s="424" t="str">
        <f t="shared" si="78"/>
        <v>Operations</v>
      </c>
      <c r="CV67" s="424" t="str">
        <f t="shared" si="78"/>
        <v>Operations</v>
      </c>
      <c r="CW67" s="424" t="str">
        <f t="shared" si="78"/>
        <v>Operations</v>
      </c>
      <c r="CX67" s="424" t="str">
        <f t="shared" si="78"/>
        <v>Operations</v>
      </c>
      <c r="CY67" s="424" t="str">
        <f t="shared" si="78"/>
        <v>Operations</v>
      </c>
      <c r="CZ67" s="424" t="str">
        <f t="shared" si="78"/>
        <v>Operations</v>
      </c>
      <c r="DA67" s="424" t="str">
        <f t="shared" si="78"/>
        <v>Operations</v>
      </c>
      <c r="DB67" s="424" t="str">
        <f t="shared" ref="DB67:EA67" si="79">INDEX($F62:$F65, DB66)</f>
        <v>Operations</v>
      </c>
      <c r="DC67" s="424" t="str">
        <f t="shared" si="79"/>
        <v>Operations</v>
      </c>
      <c r="DD67" s="424" t="str">
        <f t="shared" si="79"/>
        <v>Operations</v>
      </c>
      <c r="DE67" s="424" t="str">
        <f t="shared" si="79"/>
        <v>Operations</v>
      </c>
      <c r="DF67" s="424" t="str">
        <f t="shared" si="79"/>
        <v>Operations</v>
      </c>
      <c r="DG67" s="424" t="str">
        <f t="shared" si="79"/>
        <v>Operations</v>
      </c>
      <c r="DH67" s="424" t="str">
        <f t="shared" si="79"/>
        <v>Operations</v>
      </c>
      <c r="DI67" s="424" t="str">
        <f t="shared" si="79"/>
        <v>Post ops</v>
      </c>
      <c r="DJ67" s="424" t="str">
        <f t="shared" si="79"/>
        <v>Post ops</v>
      </c>
      <c r="DK67" s="424" t="str">
        <f t="shared" si="79"/>
        <v>Post ops</v>
      </c>
      <c r="DL67" s="424" t="str">
        <f t="shared" si="79"/>
        <v>Post ops</v>
      </c>
      <c r="DM67" s="424" t="str">
        <f t="shared" si="79"/>
        <v>Post ops</v>
      </c>
      <c r="DN67" s="424" t="str">
        <f t="shared" si="79"/>
        <v>Post ops</v>
      </c>
      <c r="DO67" s="424" t="str">
        <f t="shared" si="79"/>
        <v>Post ops</v>
      </c>
      <c r="DP67" s="424" t="str">
        <f t="shared" si="79"/>
        <v>Post ops</v>
      </c>
      <c r="DQ67" s="424" t="str">
        <f t="shared" si="79"/>
        <v>Post ops</v>
      </c>
      <c r="DR67" s="424" t="str">
        <f t="shared" si="79"/>
        <v>Post ops</v>
      </c>
      <c r="DS67" s="424" t="str">
        <f t="shared" si="79"/>
        <v>Post ops</v>
      </c>
      <c r="DT67" s="424" t="str">
        <f t="shared" si="79"/>
        <v>Post ops</v>
      </c>
      <c r="DU67" s="424" t="str">
        <f t="shared" si="79"/>
        <v>Post ops</v>
      </c>
      <c r="DV67" s="424" t="str">
        <f t="shared" si="79"/>
        <v>Post ops</v>
      </c>
      <c r="DW67" s="424" t="str">
        <f t="shared" si="79"/>
        <v>Post ops</v>
      </c>
      <c r="DX67" s="424" t="str">
        <f t="shared" si="79"/>
        <v>Post ops</v>
      </c>
      <c r="DY67" s="424" t="str">
        <f t="shared" si="79"/>
        <v>Post ops</v>
      </c>
      <c r="DZ67" s="424" t="str">
        <f t="shared" si="79"/>
        <v>Post ops</v>
      </c>
      <c r="EA67" s="424" t="str">
        <f t="shared" si="79"/>
        <v>Post ops</v>
      </c>
    </row>
    <row r="68" spans="1:131" hidden="1" outlineLevel="2" x14ac:dyDescent="0.35">
      <c r="A68" s="209"/>
      <c r="B68" s="209"/>
      <c r="C68" s="210"/>
      <c r="D68" s="211"/>
      <c r="E68" s="208"/>
      <c r="F68" s="208"/>
      <c r="G68" s="208"/>
      <c r="H68" s="208"/>
      <c r="I68" s="208"/>
      <c r="J68" s="208"/>
      <c r="K68" s="208"/>
      <c r="L68" s="208"/>
      <c r="M68" s="208"/>
      <c r="N68" s="208"/>
      <c r="O68" s="208"/>
      <c r="P68" s="208"/>
      <c r="Q68" s="208"/>
      <c r="R68" s="208"/>
      <c r="S68" s="208"/>
      <c r="T68" s="208"/>
      <c r="U68" s="208"/>
      <c r="V68" s="208"/>
      <c r="W68" s="208"/>
      <c r="X68" s="208"/>
      <c r="Y68" s="208"/>
      <c r="Z68" s="208"/>
      <c r="AA68" s="208"/>
      <c r="AB68" s="208"/>
      <c r="AC68" s="208"/>
      <c r="AD68" s="208"/>
      <c r="AE68" s="208"/>
      <c r="AF68" s="208"/>
      <c r="AG68" s="208"/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  <c r="BI68" s="208"/>
      <c r="BJ68" s="208"/>
      <c r="BK68" s="208"/>
      <c r="BL68" s="208"/>
      <c r="BM68" s="208"/>
      <c r="BN68" s="208"/>
      <c r="BO68" s="208"/>
      <c r="BP68" s="208"/>
      <c r="BQ68" s="208"/>
      <c r="BR68" s="208"/>
      <c r="BS68" s="208"/>
      <c r="BT68" s="208"/>
      <c r="BU68" s="208"/>
      <c r="BV68" s="208"/>
      <c r="BW68" s="208"/>
      <c r="BX68" s="208"/>
      <c r="BY68" s="208"/>
      <c r="BZ68" s="208"/>
      <c r="CA68" s="208"/>
      <c r="CB68" s="208"/>
      <c r="CC68" s="208"/>
      <c r="CD68" s="208"/>
      <c r="CE68" s="208"/>
      <c r="CF68" s="208"/>
      <c r="CG68" s="208"/>
      <c r="CH68" s="208"/>
      <c r="CI68" s="208"/>
      <c r="CJ68" s="208"/>
      <c r="CK68" s="208"/>
      <c r="CL68" s="208"/>
      <c r="CM68" s="208"/>
      <c r="CN68" s="208"/>
      <c r="CO68" s="208"/>
      <c r="CP68" s="208"/>
      <c r="CQ68" s="208"/>
      <c r="CR68" s="208"/>
      <c r="CS68" s="208"/>
      <c r="CT68" s="208"/>
      <c r="CU68" s="208"/>
      <c r="CV68" s="208"/>
      <c r="CW68" s="208"/>
      <c r="CX68" s="208"/>
      <c r="CY68" s="208"/>
      <c r="CZ68" s="208"/>
      <c r="DA68" s="208"/>
      <c r="DB68" s="208"/>
      <c r="DC68" s="208"/>
      <c r="DD68" s="208"/>
      <c r="DE68" s="208"/>
      <c r="DF68" s="208"/>
      <c r="DG68" s="208"/>
      <c r="DH68" s="208"/>
      <c r="DI68" s="208"/>
      <c r="DJ68" s="208"/>
      <c r="DK68" s="208"/>
      <c r="DL68" s="208"/>
      <c r="DM68" s="208"/>
      <c r="DN68" s="208"/>
      <c r="DO68" s="208"/>
      <c r="DP68" s="208"/>
      <c r="DQ68" s="208"/>
      <c r="DR68" s="208"/>
      <c r="DS68" s="208"/>
      <c r="DT68" s="208"/>
      <c r="DU68" s="208"/>
      <c r="DV68" s="208"/>
      <c r="DW68" s="208"/>
      <c r="DX68" s="208"/>
      <c r="DY68" s="208"/>
      <c r="DZ68" s="208"/>
      <c r="EA68" s="208"/>
    </row>
    <row r="69" spans="1:131" hidden="1" outlineLevel="2" x14ac:dyDescent="0.35">
      <c r="A69" s="209"/>
      <c r="B69" s="209"/>
      <c r="C69" s="210"/>
      <c r="D69" s="211"/>
      <c r="E69" s="206"/>
      <c r="F69" s="206"/>
      <c r="G69" s="206"/>
      <c r="H69" s="206"/>
      <c r="I69" s="208"/>
      <c r="J69" s="206"/>
      <c r="K69" s="206"/>
      <c r="L69" s="206"/>
      <c r="M69" s="206"/>
      <c r="N69" s="206"/>
      <c r="O69" s="206"/>
      <c r="P69" s="206"/>
      <c r="Q69" s="206"/>
      <c r="R69" s="206"/>
      <c r="S69" s="206"/>
      <c r="T69" s="206"/>
      <c r="U69" s="206"/>
      <c r="V69" s="206"/>
      <c r="W69" s="206"/>
      <c r="X69" s="206"/>
      <c r="Y69" s="206"/>
      <c r="Z69" s="206"/>
      <c r="AA69" s="206"/>
      <c r="AB69" s="206"/>
      <c r="AC69" s="206"/>
      <c r="AD69" s="206"/>
      <c r="AE69" s="206"/>
      <c r="AF69" s="206"/>
      <c r="AG69" s="206"/>
      <c r="AH69" s="206"/>
      <c r="AI69" s="206"/>
      <c r="AJ69" s="206"/>
      <c r="AK69" s="206"/>
      <c r="AL69" s="206"/>
      <c r="AM69" s="206"/>
      <c r="AN69" s="206"/>
      <c r="AO69" s="206"/>
      <c r="AP69" s="206"/>
      <c r="AQ69" s="206"/>
      <c r="AR69" s="206"/>
      <c r="AS69" s="206"/>
      <c r="AT69" s="206"/>
      <c r="AU69" s="206"/>
      <c r="AV69" s="206"/>
      <c r="AW69" s="206"/>
      <c r="AX69" s="206"/>
      <c r="AY69" s="206"/>
      <c r="AZ69" s="206"/>
      <c r="BA69" s="206"/>
      <c r="BB69" s="206"/>
      <c r="BC69" s="206"/>
      <c r="BD69" s="206"/>
      <c r="BE69" s="206"/>
      <c r="BF69" s="206"/>
      <c r="BG69" s="206"/>
      <c r="BH69" s="206"/>
      <c r="BI69" s="206"/>
      <c r="BJ69" s="206"/>
      <c r="BK69" s="206"/>
      <c r="BL69" s="206"/>
      <c r="BM69" s="206"/>
      <c r="BN69" s="206"/>
      <c r="BO69" s="206"/>
      <c r="BP69" s="206"/>
      <c r="BQ69" s="206"/>
      <c r="BR69" s="206"/>
      <c r="BS69" s="206"/>
      <c r="BT69" s="206"/>
      <c r="BU69" s="206"/>
      <c r="BV69" s="206"/>
      <c r="BW69" s="206"/>
      <c r="BX69" s="206"/>
      <c r="BY69" s="206"/>
      <c r="BZ69" s="206"/>
      <c r="CA69" s="206"/>
      <c r="CB69" s="206"/>
      <c r="CC69" s="206"/>
      <c r="CD69" s="206"/>
      <c r="CE69" s="206"/>
      <c r="CF69" s="206"/>
      <c r="CG69" s="206"/>
      <c r="CH69" s="206"/>
      <c r="CI69" s="206"/>
      <c r="CJ69" s="206"/>
      <c r="CK69" s="206"/>
      <c r="CL69" s="206"/>
      <c r="CM69" s="206"/>
      <c r="CN69" s="206"/>
      <c r="CO69" s="206"/>
      <c r="CP69" s="206"/>
      <c r="CQ69" s="206"/>
      <c r="CR69" s="206"/>
      <c r="CS69" s="206"/>
      <c r="CT69" s="206"/>
      <c r="CU69" s="206"/>
      <c r="CV69" s="206"/>
      <c r="CW69" s="206"/>
      <c r="CX69" s="206"/>
      <c r="CY69" s="206"/>
      <c r="CZ69" s="206"/>
      <c r="DA69" s="206"/>
      <c r="DB69" s="206"/>
      <c r="DC69" s="206"/>
      <c r="DD69" s="206"/>
      <c r="DE69" s="206"/>
      <c r="DF69" s="206"/>
      <c r="DG69" s="206"/>
      <c r="DH69" s="206"/>
      <c r="DI69" s="206"/>
      <c r="DJ69" s="206"/>
      <c r="DK69" s="206"/>
      <c r="DL69" s="206"/>
      <c r="DM69" s="206"/>
      <c r="DN69" s="206"/>
      <c r="DO69" s="206"/>
      <c r="DP69" s="206"/>
      <c r="DQ69" s="206"/>
      <c r="DR69" s="206"/>
      <c r="DS69" s="206"/>
      <c r="DT69" s="206"/>
      <c r="DU69" s="206"/>
      <c r="DV69" s="206"/>
      <c r="DW69" s="206"/>
      <c r="DX69" s="206"/>
      <c r="DY69" s="206"/>
      <c r="DZ69" s="206"/>
      <c r="EA69" s="206"/>
    </row>
    <row r="70" spans="1:131" x14ac:dyDescent="0.35">
      <c r="A70" s="383"/>
      <c r="B70" s="209"/>
      <c r="C70" s="384"/>
      <c r="D70" s="263"/>
      <c r="E70" s="448"/>
      <c r="F70" s="448"/>
      <c r="G70" s="448"/>
      <c r="H70" s="448"/>
      <c r="I70" s="448"/>
      <c r="J70" s="443"/>
      <c r="K70" s="448"/>
      <c r="L70" s="448"/>
      <c r="M70" s="448"/>
      <c r="N70" s="448"/>
      <c r="O70" s="448"/>
      <c r="P70" s="448"/>
      <c r="Q70" s="448"/>
      <c r="R70" s="448"/>
      <c r="S70" s="448"/>
      <c r="T70" s="448"/>
      <c r="U70" s="448"/>
      <c r="V70" s="448"/>
      <c r="W70" s="448"/>
      <c r="X70" s="448"/>
      <c r="Y70" s="448"/>
      <c r="Z70" s="448"/>
      <c r="AA70" s="448"/>
      <c r="AB70" s="448"/>
      <c r="AC70" s="448"/>
      <c r="AD70" s="448"/>
      <c r="AE70" s="448"/>
      <c r="AF70" s="448"/>
      <c r="AG70" s="448"/>
      <c r="AH70" s="448"/>
      <c r="AI70" s="448"/>
      <c r="AJ70" s="448"/>
      <c r="AK70" s="448"/>
      <c r="AL70" s="448"/>
      <c r="AM70" s="448"/>
      <c r="AN70" s="448"/>
      <c r="AO70" s="448"/>
      <c r="AP70" s="448"/>
      <c r="AQ70" s="448"/>
      <c r="AR70" s="448"/>
      <c r="AS70" s="448"/>
      <c r="AT70" s="448"/>
      <c r="AU70" s="448"/>
      <c r="AV70" s="448"/>
      <c r="AW70" s="448"/>
      <c r="AX70" s="448"/>
      <c r="AY70" s="448"/>
      <c r="AZ70" s="448"/>
      <c r="BA70" s="448"/>
      <c r="BB70" s="448"/>
      <c r="BC70" s="448"/>
      <c r="BD70" s="448"/>
      <c r="BE70" s="448"/>
      <c r="BF70" s="448"/>
      <c r="BG70" s="448"/>
      <c r="BH70" s="448"/>
      <c r="BI70" s="448"/>
      <c r="BJ70" s="448"/>
      <c r="BK70" s="448"/>
      <c r="BL70" s="448"/>
      <c r="BM70" s="448"/>
      <c r="BN70" s="448"/>
      <c r="BO70" s="448"/>
      <c r="BP70" s="448"/>
      <c r="BQ70" s="448"/>
      <c r="BR70" s="448"/>
      <c r="BS70" s="448"/>
      <c r="BT70" s="448"/>
      <c r="BU70" s="448"/>
      <c r="BV70" s="448"/>
      <c r="BW70" s="448"/>
      <c r="BX70" s="448"/>
      <c r="BY70" s="448"/>
      <c r="BZ70" s="448"/>
      <c r="CA70" s="448"/>
      <c r="CB70" s="448"/>
      <c r="CC70" s="448"/>
      <c r="CD70" s="448"/>
      <c r="CE70" s="448"/>
      <c r="CF70" s="448"/>
      <c r="CG70" s="448"/>
      <c r="CH70" s="448"/>
      <c r="CI70" s="448"/>
      <c r="CJ70" s="448"/>
      <c r="CK70" s="448"/>
      <c r="CL70" s="448"/>
      <c r="CM70" s="448"/>
      <c r="CN70" s="448"/>
      <c r="CO70" s="448"/>
      <c r="CP70" s="448"/>
      <c r="CQ70" s="448"/>
      <c r="CR70" s="448"/>
      <c r="CS70" s="448"/>
      <c r="CT70" s="448"/>
      <c r="CU70" s="448"/>
      <c r="CV70" s="448"/>
      <c r="CW70" s="448"/>
      <c r="CX70" s="448"/>
      <c r="CY70" s="448"/>
      <c r="CZ70" s="448"/>
      <c r="DA70" s="448"/>
      <c r="DB70" s="448"/>
      <c r="DC70" s="448"/>
      <c r="DD70" s="448"/>
      <c r="DE70" s="448"/>
      <c r="DF70" s="448"/>
      <c r="DG70" s="448"/>
      <c r="DH70" s="448"/>
      <c r="DI70" s="448"/>
      <c r="DJ70" s="448"/>
      <c r="DK70" s="448"/>
      <c r="DL70" s="448"/>
      <c r="DM70" s="448"/>
      <c r="DN70" s="448"/>
      <c r="DO70" s="448"/>
      <c r="DP70" s="448"/>
      <c r="DQ70" s="448"/>
      <c r="DR70" s="448"/>
      <c r="DS70" s="448"/>
      <c r="DT70" s="448"/>
      <c r="DU70" s="448"/>
      <c r="DV70" s="448"/>
      <c r="DW70" s="448"/>
      <c r="DX70" s="448"/>
      <c r="DY70" s="448"/>
      <c r="DZ70" s="448"/>
      <c r="EA70" s="448"/>
    </row>
    <row r="71" spans="1:131" collapsed="1" x14ac:dyDescent="0.35">
      <c r="A71" s="383" t="s">
        <v>2</v>
      </c>
      <c r="B71" s="209"/>
      <c r="C71" s="384"/>
      <c r="D71" s="263"/>
      <c r="E71" s="448"/>
      <c r="F71" s="448"/>
      <c r="G71" s="448"/>
      <c r="H71" s="448"/>
      <c r="I71" s="448"/>
      <c r="J71" s="443"/>
      <c r="K71" s="448"/>
      <c r="L71" s="448"/>
      <c r="M71" s="448"/>
      <c r="N71" s="448"/>
      <c r="O71" s="448"/>
      <c r="P71" s="448"/>
      <c r="Q71" s="448"/>
      <c r="R71" s="448"/>
      <c r="S71" s="448"/>
      <c r="T71" s="448"/>
      <c r="U71" s="448"/>
      <c r="V71" s="448"/>
      <c r="W71" s="448"/>
      <c r="X71" s="448"/>
      <c r="Y71" s="448"/>
      <c r="Z71" s="448"/>
      <c r="AA71" s="448"/>
      <c r="AB71" s="448"/>
      <c r="AC71" s="448"/>
      <c r="AD71" s="448"/>
      <c r="AE71" s="448"/>
      <c r="AF71" s="448"/>
      <c r="AG71" s="448"/>
      <c r="AH71" s="448"/>
      <c r="AI71" s="448"/>
      <c r="AJ71" s="448"/>
      <c r="AK71" s="448"/>
      <c r="AL71" s="448"/>
      <c r="AM71" s="448"/>
      <c r="AN71" s="448"/>
      <c r="AO71" s="448"/>
      <c r="AP71" s="448"/>
      <c r="AQ71" s="448"/>
      <c r="AR71" s="448"/>
      <c r="AS71" s="448"/>
      <c r="AT71" s="448"/>
      <c r="AU71" s="448"/>
      <c r="AV71" s="448"/>
      <c r="AW71" s="448"/>
      <c r="AX71" s="448"/>
      <c r="AY71" s="448"/>
      <c r="AZ71" s="448"/>
      <c r="BA71" s="448"/>
      <c r="BB71" s="448"/>
      <c r="BC71" s="448"/>
      <c r="BD71" s="448"/>
      <c r="BE71" s="448"/>
      <c r="BF71" s="448"/>
      <c r="BG71" s="448"/>
      <c r="BH71" s="448"/>
      <c r="BI71" s="448"/>
      <c r="BJ71" s="448"/>
      <c r="BK71" s="448"/>
      <c r="BL71" s="448"/>
      <c r="BM71" s="448"/>
      <c r="BN71" s="448"/>
      <c r="BO71" s="448"/>
      <c r="BP71" s="448"/>
      <c r="BQ71" s="448"/>
      <c r="BR71" s="448"/>
      <c r="BS71" s="448"/>
      <c r="BT71" s="448"/>
      <c r="BU71" s="448"/>
      <c r="BV71" s="448"/>
      <c r="BW71" s="448"/>
      <c r="BX71" s="448"/>
      <c r="BY71" s="448"/>
      <c r="BZ71" s="448"/>
      <c r="CA71" s="448"/>
      <c r="CB71" s="448"/>
      <c r="CC71" s="448"/>
      <c r="CD71" s="448"/>
      <c r="CE71" s="448"/>
      <c r="CF71" s="448"/>
      <c r="CG71" s="448"/>
      <c r="CH71" s="448"/>
      <c r="CI71" s="448"/>
      <c r="CJ71" s="448"/>
      <c r="CK71" s="448"/>
      <c r="CL71" s="448"/>
      <c r="CM71" s="448"/>
      <c r="CN71" s="448"/>
      <c r="CO71" s="448"/>
      <c r="CP71" s="448"/>
      <c r="CQ71" s="448"/>
      <c r="CR71" s="448"/>
      <c r="CS71" s="448"/>
      <c r="CT71" s="448"/>
      <c r="CU71" s="448"/>
      <c r="CV71" s="448"/>
      <c r="CW71" s="448"/>
      <c r="CX71" s="448"/>
      <c r="CY71" s="448"/>
      <c r="CZ71" s="448"/>
      <c r="DA71" s="448"/>
      <c r="DB71" s="448"/>
      <c r="DC71" s="448"/>
      <c r="DD71" s="448"/>
      <c r="DE71" s="448"/>
      <c r="DF71" s="448"/>
      <c r="DG71" s="448"/>
      <c r="DH71" s="448"/>
      <c r="DI71" s="448"/>
      <c r="DJ71" s="448"/>
      <c r="DK71" s="448"/>
      <c r="DL71" s="448"/>
      <c r="DM71" s="448"/>
      <c r="DN71" s="448"/>
      <c r="DO71" s="448"/>
      <c r="DP71" s="448"/>
      <c r="DQ71" s="448"/>
      <c r="DR71" s="448"/>
      <c r="DS71" s="448"/>
      <c r="DT71" s="448"/>
      <c r="DU71" s="448"/>
      <c r="DV71" s="448"/>
      <c r="DW71" s="448"/>
      <c r="DX71" s="448"/>
      <c r="DY71" s="448"/>
      <c r="DZ71" s="448"/>
      <c r="EA71" s="448"/>
    </row>
    <row r="72" spans="1:131" hidden="1" outlineLevel="1" x14ac:dyDescent="0.35">
      <c r="A72" s="383"/>
      <c r="B72" s="209"/>
      <c r="C72" s="384"/>
      <c r="D72" s="263"/>
      <c r="E72" s="448"/>
      <c r="F72" s="448"/>
      <c r="G72" s="448"/>
      <c r="H72" s="448"/>
      <c r="I72" s="448"/>
      <c r="J72" s="443"/>
      <c r="K72" s="448"/>
      <c r="L72" s="448"/>
      <c r="M72" s="448"/>
      <c r="N72" s="448"/>
      <c r="O72" s="448"/>
      <c r="P72" s="448"/>
      <c r="Q72" s="448"/>
      <c r="R72" s="448"/>
      <c r="S72" s="448"/>
      <c r="T72" s="448"/>
      <c r="U72" s="448"/>
      <c r="V72" s="448"/>
      <c r="W72" s="448"/>
      <c r="X72" s="448"/>
      <c r="Y72" s="448"/>
      <c r="Z72" s="448"/>
      <c r="AA72" s="448"/>
      <c r="AB72" s="448"/>
      <c r="AC72" s="448"/>
      <c r="AD72" s="448"/>
      <c r="AE72" s="448"/>
      <c r="AF72" s="448"/>
      <c r="AG72" s="448"/>
      <c r="AH72" s="448"/>
      <c r="AI72" s="448"/>
      <c r="AJ72" s="448"/>
      <c r="AK72" s="448"/>
      <c r="AL72" s="448"/>
      <c r="AM72" s="448"/>
      <c r="AN72" s="448"/>
      <c r="AO72" s="448"/>
      <c r="AP72" s="448"/>
      <c r="AQ72" s="448"/>
      <c r="AR72" s="448"/>
      <c r="AS72" s="448"/>
      <c r="AT72" s="448"/>
      <c r="AU72" s="448"/>
      <c r="AV72" s="448"/>
      <c r="AW72" s="448"/>
      <c r="AX72" s="448"/>
      <c r="AY72" s="448"/>
      <c r="AZ72" s="448"/>
      <c r="BA72" s="448"/>
      <c r="BB72" s="448"/>
      <c r="BC72" s="448"/>
      <c r="BD72" s="448"/>
      <c r="BE72" s="448"/>
      <c r="BF72" s="448"/>
      <c r="BG72" s="448"/>
      <c r="BH72" s="448"/>
      <c r="BI72" s="448"/>
      <c r="BJ72" s="448"/>
      <c r="BK72" s="448"/>
      <c r="BL72" s="448"/>
      <c r="BM72" s="448"/>
      <c r="BN72" s="448"/>
      <c r="BO72" s="448"/>
      <c r="BP72" s="448"/>
      <c r="BQ72" s="448"/>
      <c r="BR72" s="448"/>
      <c r="BS72" s="448"/>
      <c r="BT72" s="448"/>
      <c r="BU72" s="448"/>
      <c r="BV72" s="448"/>
      <c r="BW72" s="448"/>
      <c r="BX72" s="448"/>
      <c r="BY72" s="448"/>
      <c r="BZ72" s="448"/>
      <c r="CA72" s="448"/>
      <c r="CB72" s="448"/>
      <c r="CC72" s="448"/>
      <c r="CD72" s="448"/>
      <c r="CE72" s="448"/>
      <c r="CF72" s="448"/>
      <c r="CG72" s="448"/>
      <c r="CH72" s="448"/>
      <c r="CI72" s="448"/>
      <c r="CJ72" s="448"/>
      <c r="CK72" s="448"/>
      <c r="CL72" s="448"/>
      <c r="CM72" s="448"/>
      <c r="CN72" s="448"/>
      <c r="CO72" s="448"/>
      <c r="CP72" s="448"/>
      <c r="CQ72" s="448"/>
      <c r="CR72" s="448"/>
      <c r="CS72" s="448"/>
      <c r="CT72" s="448"/>
      <c r="CU72" s="448"/>
      <c r="CV72" s="448"/>
      <c r="CW72" s="448"/>
      <c r="CX72" s="448"/>
      <c r="CY72" s="448"/>
      <c r="CZ72" s="448"/>
      <c r="DA72" s="448"/>
      <c r="DB72" s="448"/>
      <c r="DC72" s="448"/>
      <c r="DD72" s="448"/>
      <c r="DE72" s="448"/>
      <c r="DF72" s="448"/>
      <c r="DG72" s="448"/>
      <c r="DH72" s="448"/>
      <c r="DI72" s="448"/>
      <c r="DJ72" s="448"/>
      <c r="DK72" s="448"/>
      <c r="DL72" s="448"/>
      <c r="DM72" s="448"/>
      <c r="DN72" s="448"/>
      <c r="DO72" s="448"/>
      <c r="DP72" s="448"/>
      <c r="DQ72" s="448"/>
      <c r="DR72" s="448"/>
      <c r="DS72" s="448"/>
      <c r="DT72" s="448"/>
      <c r="DU72" s="448"/>
      <c r="DV72" s="448"/>
      <c r="DW72" s="448"/>
      <c r="DX72" s="448"/>
      <c r="DY72" s="448"/>
      <c r="DZ72" s="448"/>
      <c r="EA72" s="448"/>
    </row>
    <row r="73" spans="1:131" hidden="1" outlineLevel="1" x14ac:dyDescent="0.35">
      <c r="A73" s="383"/>
      <c r="B73" s="209" t="s">
        <v>42</v>
      </c>
      <c r="C73" s="384"/>
      <c r="D73" s="263"/>
      <c r="E73" s="448"/>
      <c r="F73" s="448"/>
      <c r="G73" s="448"/>
      <c r="H73" s="448"/>
      <c r="I73" s="448"/>
      <c r="J73" s="443"/>
      <c r="K73" s="448"/>
      <c r="L73" s="448"/>
      <c r="M73" s="448"/>
      <c r="N73" s="448"/>
      <c r="O73" s="448"/>
      <c r="P73" s="448"/>
      <c r="Q73" s="448"/>
      <c r="R73" s="448"/>
      <c r="S73" s="448"/>
      <c r="T73" s="448"/>
      <c r="U73" s="448"/>
      <c r="V73" s="448"/>
      <c r="W73" s="448"/>
      <c r="X73" s="448"/>
      <c r="Y73" s="448"/>
      <c r="Z73" s="448"/>
      <c r="AA73" s="448"/>
      <c r="AB73" s="448"/>
      <c r="AC73" s="448"/>
      <c r="AD73" s="448"/>
      <c r="AE73" s="448"/>
      <c r="AF73" s="448"/>
      <c r="AG73" s="448"/>
      <c r="AH73" s="448"/>
      <c r="AI73" s="448"/>
      <c r="AJ73" s="448"/>
      <c r="AK73" s="448"/>
      <c r="AL73" s="448"/>
      <c r="AM73" s="448"/>
      <c r="AN73" s="448"/>
      <c r="AO73" s="448"/>
      <c r="AP73" s="448"/>
      <c r="AQ73" s="448"/>
      <c r="AR73" s="448"/>
      <c r="AS73" s="448"/>
      <c r="AT73" s="448"/>
      <c r="AU73" s="448"/>
      <c r="AV73" s="448"/>
      <c r="AW73" s="448"/>
      <c r="AX73" s="448"/>
      <c r="AY73" s="448"/>
      <c r="AZ73" s="448"/>
      <c r="BA73" s="448"/>
      <c r="BB73" s="448"/>
      <c r="BC73" s="448"/>
      <c r="BD73" s="448"/>
      <c r="BE73" s="448"/>
      <c r="BF73" s="448"/>
      <c r="BG73" s="448"/>
      <c r="BH73" s="448"/>
      <c r="BI73" s="448"/>
      <c r="BJ73" s="448"/>
      <c r="BK73" s="448"/>
      <c r="BL73" s="448"/>
      <c r="BM73" s="448"/>
      <c r="BN73" s="448"/>
      <c r="BO73" s="448"/>
      <c r="BP73" s="448"/>
      <c r="BQ73" s="448"/>
      <c r="BR73" s="448"/>
      <c r="BS73" s="448"/>
      <c r="BT73" s="448"/>
      <c r="BU73" s="448"/>
      <c r="BV73" s="448"/>
      <c r="BW73" s="448"/>
      <c r="BX73" s="448"/>
      <c r="BY73" s="448"/>
      <c r="BZ73" s="448"/>
      <c r="CA73" s="448"/>
      <c r="CB73" s="448"/>
      <c r="CC73" s="448"/>
      <c r="CD73" s="448"/>
      <c r="CE73" s="448"/>
      <c r="CF73" s="448"/>
      <c r="CG73" s="448"/>
      <c r="CH73" s="448"/>
      <c r="CI73" s="448"/>
      <c r="CJ73" s="448"/>
      <c r="CK73" s="448"/>
      <c r="CL73" s="448"/>
      <c r="CM73" s="448"/>
      <c r="CN73" s="448"/>
      <c r="CO73" s="448"/>
      <c r="CP73" s="448"/>
      <c r="CQ73" s="448"/>
      <c r="CR73" s="448"/>
      <c r="CS73" s="448"/>
      <c r="CT73" s="448"/>
      <c r="CU73" s="448"/>
      <c r="CV73" s="448"/>
      <c r="CW73" s="448"/>
      <c r="CX73" s="448"/>
      <c r="CY73" s="448"/>
      <c r="CZ73" s="448"/>
      <c r="DA73" s="448"/>
      <c r="DB73" s="448"/>
      <c r="DC73" s="448"/>
      <c r="DD73" s="448"/>
      <c r="DE73" s="448"/>
      <c r="DF73" s="448"/>
      <c r="DG73" s="448"/>
      <c r="DH73" s="448"/>
      <c r="DI73" s="448"/>
      <c r="DJ73" s="448"/>
      <c r="DK73" s="448"/>
      <c r="DL73" s="448"/>
      <c r="DM73" s="448"/>
      <c r="DN73" s="448"/>
      <c r="DO73" s="448"/>
      <c r="DP73" s="448"/>
      <c r="DQ73" s="448"/>
      <c r="DR73" s="448"/>
      <c r="DS73" s="448"/>
      <c r="DT73" s="448"/>
      <c r="DU73" s="448"/>
      <c r="DV73" s="448"/>
      <c r="DW73" s="448"/>
      <c r="DX73" s="448"/>
      <c r="DY73" s="448"/>
      <c r="DZ73" s="448"/>
      <c r="EA73" s="448"/>
    </row>
    <row r="74" spans="1:131" hidden="1" outlineLevel="2" x14ac:dyDescent="0.35">
      <c r="A74" s="404"/>
      <c r="B74" s="56"/>
      <c r="C74" s="405"/>
      <c r="D74" s="406"/>
      <c r="E74" s="407" t="str">
        <f xml:space="preserve"> InpC!E$18</f>
        <v>Acquisition date</v>
      </c>
      <c r="F74" s="407">
        <f xml:space="preserve"> InpC!F$18</f>
        <v>44286</v>
      </c>
      <c r="G74" s="407" t="str">
        <f xml:space="preserve"> InpC!G$18</f>
        <v>date</v>
      </c>
      <c r="H74" s="407"/>
      <c r="I74" s="408"/>
      <c r="J74" s="407"/>
      <c r="K74" s="407"/>
      <c r="L74" s="407"/>
      <c r="M74" s="407"/>
      <c r="N74" s="407"/>
      <c r="O74" s="407"/>
      <c r="P74" s="407"/>
      <c r="Q74" s="407"/>
      <c r="R74" s="407"/>
      <c r="S74" s="407"/>
      <c r="T74" s="407"/>
      <c r="U74" s="407"/>
      <c r="V74" s="407"/>
      <c r="W74" s="407"/>
      <c r="X74" s="407"/>
      <c r="Y74" s="407"/>
      <c r="Z74" s="407"/>
      <c r="AA74" s="407"/>
      <c r="AB74" s="407"/>
      <c r="AC74" s="407"/>
      <c r="AD74" s="407"/>
      <c r="AE74" s="407"/>
      <c r="AF74" s="407"/>
      <c r="AG74" s="407"/>
      <c r="AH74" s="407"/>
      <c r="AI74" s="407"/>
      <c r="AJ74" s="407"/>
      <c r="AK74" s="407"/>
      <c r="AL74" s="407"/>
      <c r="AM74" s="407"/>
      <c r="AN74" s="407"/>
      <c r="AO74" s="407"/>
      <c r="AP74" s="407"/>
      <c r="AQ74" s="407"/>
      <c r="AR74" s="407"/>
      <c r="AS74" s="407"/>
      <c r="AT74" s="407"/>
      <c r="AU74" s="407"/>
      <c r="AV74" s="407"/>
      <c r="AW74" s="407"/>
      <c r="AX74" s="407"/>
      <c r="AY74" s="407"/>
      <c r="AZ74" s="407"/>
      <c r="BA74" s="407"/>
      <c r="BB74" s="407"/>
      <c r="BC74" s="407"/>
      <c r="BD74" s="407"/>
      <c r="BE74" s="407"/>
      <c r="BF74" s="407"/>
      <c r="BG74" s="407"/>
      <c r="BH74" s="407"/>
      <c r="BI74" s="407"/>
      <c r="BJ74" s="407"/>
      <c r="BK74" s="407"/>
      <c r="BL74" s="407"/>
      <c r="BM74" s="407"/>
      <c r="BN74" s="407"/>
      <c r="BO74" s="407"/>
      <c r="BP74" s="407"/>
      <c r="BQ74" s="407"/>
      <c r="BR74" s="407"/>
      <c r="BS74" s="407"/>
      <c r="BT74" s="407"/>
      <c r="BU74" s="407"/>
      <c r="BV74" s="407"/>
      <c r="BW74" s="407"/>
      <c r="BX74" s="407"/>
      <c r="BY74" s="407"/>
      <c r="BZ74" s="407"/>
      <c r="CA74" s="407"/>
      <c r="CB74" s="407"/>
      <c r="CC74" s="407"/>
      <c r="CD74" s="407"/>
      <c r="CE74" s="407"/>
      <c r="CF74" s="407"/>
      <c r="CG74" s="407"/>
      <c r="CH74" s="407"/>
      <c r="CI74" s="407"/>
      <c r="CJ74" s="407"/>
      <c r="CK74" s="407"/>
      <c r="CL74" s="407"/>
      <c r="CM74" s="407"/>
      <c r="CN74" s="407"/>
      <c r="CO74" s="407"/>
      <c r="CP74" s="407"/>
      <c r="CQ74" s="407"/>
      <c r="CR74" s="407"/>
      <c r="CS74" s="407"/>
      <c r="CT74" s="407"/>
      <c r="CU74" s="407"/>
      <c r="CV74" s="407"/>
      <c r="CW74" s="407"/>
      <c r="CX74" s="407"/>
      <c r="CY74" s="407"/>
      <c r="CZ74" s="407"/>
      <c r="DA74" s="407"/>
      <c r="DB74" s="407"/>
      <c r="DC74" s="407"/>
      <c r="DD74" s="407"/>
      <c r="DE74" s="407"/>
      <c r="DF74" s="407"/>
      <c r="DG74" s="407"/>
      <c r="DH74" s="407"/>
      <c r="DI74" s="407"/>
      <c r="DJ74" s="407"/>
      <c r="DK74" s="407"/>
      <c r="DL74" s="407"/>
      <c r="DM74" s="407"/>
      <c r="DN74" s="407"/>
      <c r="DO74" s="407"/>
      <c r="DP74" s="407"/>
      <c r="DQ74" s="407"/>
      <c r="DR74" s="407"/>
      <c r="DS74" s="407"/>
      <c r="DT74" s="407"/>
      <c r="DU74" s="407"/>
      <c r="DV74" s="407"/>
      <c r="DW74" s="407"/>
      <c r="DX74" s="407"/>
      <c r="DY74" s="407"/>
      <c r="DZ74" s="407"/>
      <c r="EA74" s="407"/>
    </row>
    <row r="75" spans="1:131" hidden="1" outlineLevel="2" x14ac:dyDescent="0.35">
      <c r="A75" s="383"/>
      <c r="B75" s="209"/>
      <c r="C75" s="384"/>
      <c r="D75" s="263"/>
      <c r="E75" s="451" t="str">
        <f t="shared" ref="E75:BP75" si="80" xml:space="preserve"> E$25</f>
        <v>Model period ending</v>
      </c>
      <c r="F75" s="451">
        <f t="shared" si="80"/>
        <v>0</v>
      </c>
      <c r="G75" s="451" t="str">
        <f t="shared" si="80"/>
        <v>date</v>
      </c>
      <c r="H75" s="451">
        <f t="shared" si="80"/>
        <v>0</v>
      </c>
      <c r="I75" s="452">
        <f t="shared" si="80"/>
        <v>0</v>
      </c>
      <c r="J75" s="451">
        <f t="shared" si="80"/>
        <v>44104</v>
      </c>
      <c r="K75" s="451">
        <f t="shared" si="80"/>
        <v>44196</v>
      </c>
      <c r="L75" s="451">
        <f t="shared" si="80"/>
        <v>44286</v>
      </c>
      <c r="M75" s="451">
        <f t="shared" si="80"/>
        <v>44377</v>
      </c>
      <c r="N75" s="451">
        <f t="shared" si="80"/>
        <v>44469</v>
      </c>
      <c r="O75" s="451">
        <f t="shared" si="80"/>
        <v>44561</v>
      </c>
      <c r="P75" s="451">
        <f t="shared" si="80"/>
        <v>44651</v>
      </c>
      <c r="Q75" s="451">
        <f t="shared" si="80"/>
        <v>44742</v>
      </c>
      <c r="R75" s="451">
        <f t="shared" si="80"/>
        <v>44834</v>
      </c>
      <c r="S75" s="451">
        <f t="shared" si="80"/>
        <v>44926</v>
      </c>
      <c r="T75" s="451">
        <f t="shared" si="80"/>
        <v>45016</v>
      </c>
      <c r="U75" s="451">
        <f t="shared" si="80"/>
        <v>45107</v>
      </c>
      <c r="V75" s="451">
        <f t="shared" si="80"/>
        <v>45199</v>
      </c>
      <c r="W75" s="451">
        <f t="shared" si="80"/>
        <v>45291</v>
      </c>
      <c r="X75" s="451">
        <f t="shared" si="80"/>
        <v>45382</v>
      </c>
      <c r="Y75" s="451">
        <f t="shared" si="80"/>
        <v>45473</v>
      </c>
      <c r="Z75" s="451">
        <f t="shared" si="80"/>
        <v>45565</v>
      </c>
      <c r="AA75" s="451">
        <f t="shared" si="80"/>
        <v>45657</v>
      </c>
      <c r="AB75" s="451">
        <f t="shared" si="80"/>
        <v>45747</v>
      </c>
      <c r="AC75" s="451">
        <f t="shared" si="80"/>
        <v>45838</v>
      </c>
      <c r="AD75" s="451">
        <f t="shared" si="80"/>
        <v>45930</v>
      </c>
      <c r="AE75" s="451">
        <f t="shared" si="80"/>
        <v>46022</v>
      </c>
      <c r="AF75" s="451">
        <f t="shared" si="80"/>
        <v>46112</v>
      </c>
      <c r="AG75" s="451">
        <f t="shared" si="80"/>
        <v>46203</v>
      </c>
      <c r="AH75" s="451">
        <f t="shared" si="80"/>
        <v>46295</v>
      </c>
      <c r="AI75" s="451">
        <f t="shared" si="80"/>
        <v>46387</v>
      </c>
      <c r="AJ75" s="451">
        <f t="shared" si="80"/>
        <v>46477</v>
      </c>
      <c r="AK75" s="451">
        <f t="shared" si="80"/>
        <v>46568</v>
      </c>
      <c r="AL75" s="451">
        <f t="shared" si="80"/>
        <v>46660</v>
      </c>
      <c r="AM75" s="451">
        <f t="shared" si="80"/>
        <v>46752</v>
      </c>
      <c r="AN75" s="451">
        <f t="shared" si="80"/>
        <v>46843</v>
      </c>
      <c r="AO75" s="451">
        <f t="shared" si="80"/>
        <v>46934</v>
      </c>
      <c r="AP75" s="451">
        <f t="shared" si="80"/>
        <v>47026</v>
      </c>
      <c r="AQ75" s="451">
        <f t="shared" si="80"/>
        <v>47118</v>
      </c>
      <c r="AR75" s="451">
        <f t="shared" si="80"/>
        <v>47208</v>
      </c>
      <c r="AS75" s="451">
        <f t="shared" si="80"/>
        <v>47299</v>
      </c>
      <c r="AT75" s="451">
        <f t="shared" si="80"/>
        <v>47391</v>
      </c>
      <c r="AU75" s="451">
        <f t="shared" si="80"/>
        <v>47483</v>
      </c>
      <c r="AV75" s="451">
        <f t="shared" si="80"/>
        <v>47573</v>
      </c>
      <c r="AW75" s="451">
        <f t="shared" si="80"/>
        <v>47664</v>
      </c>
      <c r="AX75" s="451">
        <f t="shared" si="80"/>
        <v>47756</v>
      </c>
      <c r="AY75" s="451">
        <f t="shared" si="80"/>
        <v>47848</v>
      </c>
      <c r="AZ75" s="451">
        <f t="shared" si="80"/>
        <v>47938</v>
      </c>
      <c r="BA75" s="451">
        <f t="shared" si="80"/>
        <v>48029</v>
      </c>
      <c r="BB75" s="451">
        <f t="shared" si="80"/>
        <v>48121</v>
      </c>
      <c r="BC75" s="451">
        <f t="shared" si="80"/>
        <v>48213</v>
      </c>
      <c r="BD75" s="451">
        <f t="shared" si="80"/>
        <v>48304</v>
      </c>
      <c r="BE75" s="451">
        <f t="shared" si="80"/>
        <v>48395</v>
      </c>
      <c r="BF75" s="451">
        <f t="shared" si="80"/>
        <v>48487</v>
      </c>
      <c r="BG75" s="451">
        <f t="shared" si="80"/>
        <v>48579</v>
      </c>
      <c r="BH75" s="451">
        <f t="shared" si="80"/>
        <v>48669</v>
      </c>
      <c r="BI75" s="451">
        <f t="shared" si="80"/>
        <v>48760</v>
      </c>
      <c r="BJ75" s="451">
        <f t="shared" si="80"/>
        <v>48852</v>
      </c>
      <c r="BK75" s="451">
        <f t="shared" si="80"/>
        <v>48944</v>
      </c>
      <c r="BL75" s="451">
        <f t="shared" si="80"/>
        <v>49034</v>
      </c>
      <c r="BM75" s="451">
        <f t="shared" si="80"/>
        <v>49125</v>
      </c>
      <c r="BN75" s="451">
        <f t="shared" si="80"/>
        <v>49217</v>
      </c>
      <c r="BO75" s="451">
        <f t="shared" si="80"/>
        <v>49309</v>
      </c>
      <c r="BP75" s="451">
        <f t="shared" si="80"/>
        <v>49399</v>
      </c>
      <c r="BQ75" s="451">
        <f t="shared" ref="BQ75:EA75" si="81" xml:space="preserve"> BQ$25</f>
        <v>49490</v>
      </c>
      <c r="BR75" s="451">
        <f t="shared" si="81"/>
        <v>49582</v>
      </c>
      <c r="BS75" s="451">
        <f t="shared" si="81"/>
        <v>49674</v>
      </c>
      <c r="BT75" s="451">
        <f t="shared" si="81"/>
        <v>49765</v>
      </c>
      <c r="BU75" s="451">
        <f t="shared" si="81"/>
        <v>49856</v>
      </c>
      <c r="BV75" s="451">
        <f t="shared" si="81"/>
        <v>49948</v>
      </c>
      <c r="BW75" s="451">
        <f t="shared" si="81"/>
        <v>50040</v>
      </c>
      <c r="BX75" s="451">
        <f t="shared" si="81"/>
        <v>50130</v>
      </c>
      <c r="BY75" s="451">
        <f t="shared" si="81"/>
        <v>50221</v>
      </c>
      <c r="BZ75" s="451">
        <f t="shared" si="81"/>
        <v>50313</v>
      </c>
      <c r="CA75" s="451">
        <f t="shared" si="81"/>
        <v>50405</v>
      </c>
      <c r="CB75" s="451">
        <f t="shared" si="81"/>
        <v>50495</v>
      </c>
      <c r="CC75" s="451">
        <f t="shared" si="81"/>
        <v>50586</v>
      </c>
      <c r="CD75" s="451">
        <f t="shared" si="81"/>
        <v>50678</v>
      </c>
      <c r="CE75" s="451">
        <f t="shared" si="81"/>
        <v>50770</v>
      </c>
      <c r="CF75" s="451">
        <f t="shared" si="81"/>
        <v>50860</v>
      </c>
      <c r="CG75" s="451">
        <f t="shared" si="81"/>
        <v>50951</v>
      </c>
      <c r="CH75" s="451">
        <f t="shared" si="81"/>
        <v>51043</v>
      </c>
      <c r="CI75" s="451">
        <f t="shared" si="81"/>
        <v>51135</v>
      </c>
      <c r="CJ75" s="451">
        <f t="shared" si="81"/>
        <v>51226</v>
      </c>
      <c r="CK75" s="451">
        <f t="shared" si="81"/>
        <v>51317</v>
      </c>
      <c r="CL75" s="451">
        <f t="shared" si="81"/>
        <v>51409</v>
      </c>
      <c r="CM75" s="451">
        <f t="shared" si="81"/>
        <v>51501</v>
      </c>
      <c r="CN75" s="451">
        <f t="shared" si="81"/>
        <v>51591</v>
      </c>
      <c r="CO75" s="451">
        <f t="shared" si="81"/>
        <v>51682</v>
      </c>
      <c r="CP75" s="451">
        <f t="shared" si="81"/>
        <v>51774</v>
      </c>
      <c r="CQ75" s="451">
        <f t="shared" si="81"/>
        <v>51866</v>
      </c>
      <c r="CR75" s="451">
        <f t="shared" si="81"/>
        <v>51956</v>
      </c>
      <c r="CS75" s="451">
        <f t="shared" si="81"/>
        <v>52047</v>
      </c>
      <c r="CT75" s="451">
        <f t="shared" si="81"/>
        <v>52139</v>
      </c>
      <c r="CU75" s="451">
        <f t="shared" si="81"/>
        <v>52231</v>
      </c>
      <c r="CV75" s="451">
        <f t="shared" si="81"/>
        <v>52321</v>
      </c>
      <c r="CW75" s="451">
        <f t="shared" si="81"/>
        <v>52412</v>
      </c>
      <c r="CX75" s="451">
        <f t="shared" si="81"/>
        <v>52504</v>
      </c>
      <c r="CY75" s="451">
        <f t="shared" si="81"/>
        <v>52596</v>
      </c>
      <c r="CZ75" s="451">
        <f t="shared" si="81"/>
        <v>52687</v>
      </c>
      <c r="DA75" s="451">
        <f t="shared" si="81"/>
        <v>52778</v>
      </c>
      <c r="DB75" s="451">
        <f t="shared" si="81"/>
        <v>52870</v>
      </c>
      <c r="DC75" s="451">
        <f t="shared" si="81"/>
        <v>52962</v>
      </c>
      <c r="DD75" s="451">
        <f t="shared" si="81"/>
        <v>53052</v>
      </c>
      <c r="DE75" s="451">
        <f t="shared" si="81"/>
        <v>53143</v>
      </c>
      <c r="DF75" s="451">
        <f t="shared" si="81"/>
        <v>53235</v>
      </c>
      <c r="DG75" s="451">
        <f t="shared" si="81"/>
        <v>53327</v>
      </c>
      <c r="DH75" s="451">
        <f t="shared" si="81"/>
        <v>53417</v>
      </c>
      <c r="DI75" s="451">
        <f t="shared" si="81"/>
        <v>53508</v>
      </c>
      <c r="DJ75" s="451">
        <f t="shared" si="81"/>
        <v>53600</v>
      </c>
      <c r="DK75" s="451">
        <f t="shared" si="81"/>
        <v>53692</v>
      </c>
      <c r="DL75" s="451">
        <f t="shared" si="81"/>
        <v>53782</v>
      </c>
      <c r="DM75" s="451">
        <f t="shared" si="81"/>
        <v>53873</v>
      </c>
      <c r="DN75" s="451">
        <f t="shared" si="81"/>
        <v>53965</v>
      </c>
      <c r="DO75" s="451">
        <f t="shared" si="81"/>
        <v>54057</v>
      </c>
      <c r="DP75" s="451">
        <f t="shared" si="81"/>
        <v>54148</v>
      </c>
      <c r="DQ75" s="451">
        <f t="shared" si="81"/>
        <v>54239</v>
      </c>
      <c r="DR75" s="451">
        <f t="shared" si="81"/>
        <v>54331</v>
      </c>
      <c r="DS75" s="451">
        <f t="shared" si="81"/>
        <v>54423</v>
      </c>
      <c r="DT75" s="451">
        <f t="shared" si="81"/>
        <v>54513</v>
      </c>
      <c r="DU75" s="451">
        <f t="shared" si="81"/>
        <v>54604</v>
      </c>
      <c r="DV75" s="451">
        <f t="shared" si="81"/>
        <v>54696</v>
      </c>
      <c r="DW75" s="451">
        <f t="shared" si="81"/>
        <v>54788</v>
      </c>
      <c r="DX75" s="451">
        <f t="shared" si="81"/>
        <v>54878</v>
      </c>
      <c r="DY75" s="451">
        <f t="shared" si="81"/>
        <v>54969</v>
      </c>
      <c r="DZ75" s="451">
        <f t="shared" si="81"/>
        <v>55061</v>
      </c>
      <c r="EA75" s="451">
        <f t="shared" si="81"/>
        <v>55153</v>
      </c>
    </row>
    <row r="76" spans="1:131" s="548" customFormat="1" hidden="1" outlineLevel="2" x14ac:dyDescent="0.35">
      <c r="A76" s="199"/>
      <c r="B76" s="199"/>
      <c r="C76" s="200"/>
      <c r="D76" s="201"/>
      <c r="E76" s="197" t="s">
        <v>42</v>
      </c>
      <c r="F76" s="197"/>
      <c r="G76" s="197" t="s">
        <v>5</v>
      </c>
      <c r="H76" s="197">
        <f xml:space="preserve"> SUM(J76:EA76)</f>
        <v>1</v>
      </c>
      <c r="I76" s="202"/>
      <c r="J76" s="197">
        <f xml:space="preserve"> IF(AND(I75 &lt; $F74, J75 &gt;= $F74), 1, 0)</f>
        <v>0</v>
      </c>
      <c r="K76" s="197">
        <f t="shared" ref="K76:BV76" si="82" xml:space="preserve"> IF(AND(J75 &lt; $F74, K75 &gt;= $F74), 1, 0)</f>
        <v>0</v>
      </c>
      <c r="L76" s="197">
        <f t="shared" si="82"/>
        <v>1</v>
      </c>
      <c r="M76" s="197">
        <f t="shared" si="82"/>
        <v>0</v>
      </c>
      <c r="N76" s="197">
        <f t="shared" si="82"/>
        <v>0</v>
      </c>
      <c r="O76" s="197">
        <f t="shared" si="82"/>
        <v>0</v>
      </c>
      <c r="P76" s="197">
        <f t="shared" si="82"/>
        <v>0</v>
      </c>
      <c r="Q76" s="197">
        <f t="shared" si="82"/>
        <v>0</v>
      </c>
      <c r="R76" s="197">
        <f t="shared" si="82"/>
        <v>0</v>
      </c>
      <c r="S76" s="197">
        <f t="shared" si="82"/>
        <v>0</v>
      </c>
      <c r="T76" s="197">
        <f t="shared" si="82"/>
        <v>0</v>
      </c>
      <c r="U76" s="197">
        <f t="shared" si="82"/>
        <v>0</v>
      </c>
      <c r="V76" s="197">
        <f t="shared" si="82"/>
        <v>0</v>
      </c>
      <c r="W76" s="197">
        <f t="shared" si="82"/>
        <v>0</v>
      </c>
      <c r="X76" s="197">
        <f t="shared" si="82"/>
        <v>0</v>
      </c>
      <c r="Y76" s="197">
        <f t="shared" si="82"/>
        <v>0</v>
      </c>
      <c r="Z76" s="197">
        <f t="shared" si="82"/>
        <v>0</v>
      </c>
      <c r="AA76" s="197">
        <f t="shared" si="82"/>
        <v>0</v>
      </c>
      <c r="AB76" s="197">
        <f t="shared" si="82"/>
        <v>0</v>
      </c>
      <c r="AC76" s="197">
        <f t="shared" si="82"/>
        <v>0</v>
      </c>
      <c r="AD76" s="197">
        <f t="shared" si="82"/>
        <v>0</v>
      </c>
      <c r="AE76" s="197">
        <f t="shared" si="82"/>
        <v>0</v>
      </c>
      <c r="AF76" s="197">
        <f t="shared" si="82"/>
        <v>0</v>
      </c>
      <c r="AG76" s="197">
        <f t="shared" si="82"/>
        <v>0</v>
      </c>
      <c r="AH76" s="197">
        <f t="shared" si="82"/>
        <v>0</v>
      </c>
      <c r="AI76" s="197">
        <f t="shared" si="82"/>
        <v>0</v>
      </c>
      <c r="AJ76" s="197">
        <f t="shared" si="82"/>
        <v>0</v>
      </c>
      <c r="AK76" s="197">
        <f t="shared" si="82"/>
        <v>0</v>
      </c>
      <c r="AL76" s="197">
        <f t="shared" si="82"/>
        <v>0</v>
      </c>
      <c r="AM76" s="197">
        <f t="shared" si="82"/>
        <v>0</v>
      </c>
      <c r="AN76" s="197">
        <f t="shared" si="82"/>
        <v>0</v>
      </c>
      <c r="AO76" s="197">
        <f t="shared" si="82"/>
        <v>0</v>
      </c>
      <c r="AP76" s="197">
        <f t="shared" si="82"/>
        <v>0</v>
      </c>
      <c r="AQ76" s="197">
        <f t="shared" si="82"/>
        <v>0</v>
      </c>
      <c r="AR76" s="197">
        <f t="shared" si="82"/>
        <v>0</v>
      </c>
      <c r="AS76" s="197">
        <f t="shared" si="82"/>
        <v>0</v>
      </c>
      <c r="AT76" s="197">
        <f t="shared" si="82"/>
        <v>0</v>
      </c>
      <c r="AU76" s="197">
        <f t="shared" si="82"/>
        <v>0</v>
      </c>
      <c r="AV76" s="197">
        <f t="shared" si="82"/>
        <v>0</v>
      </c>
      <c r="AW76" s="197">
        <f t="shared" si="82"/>
        <v>0</v>
      </c>
      <c r="AX76" s="197">
        <f t="shared" si="82"/>
        <v>0</v>
      </c>
      <c r="AY76" s="197">
        <f t="shared" si="82"/>
        <v>0</v>
      </c>
      <c r="AZ76" s="197">
        <f t="shared" si="82"/>
        <v>0</v>
      </c>
      <c r="BA76" s="197">
        <f t="shared" si="82"/>
        <v>0</v>
      </c>
      <c r="BB76" s="197">
        <f t="shared" si="82"/>
        <v>0</v>
      </c>
      <c r="BC76" s="197">
        <f t="shared" si="82"/>
        <v>0</v>
      </c>
      <c r="BD76" s="197">
        <f t="shared" si="82"/>
        <v>0</v>
      </c>
      <c r="BE76" s="197">
        <f t="shared" si="82"/>
        <v>0</v>
      </c>
      <c r="BF76" s="197">
        <f t="shared" si="82"/>
        <v>0</v>
      </c>
      <c r="BG76" s="197">
        <f t="shared" si="82"/>
        <v>0</v>
      </c>
      <c r="BH76" s="197">
        <f t="shared" si="82"/>
        <v>0</v>
      </c>
      <c r="BI76" s="197">
        <f t="shared" si="82"/>
        <v>0</v>
      </c>
      <c r="BJ76" s="197">
        <f t="shared" si="82"/>
        <v>0</v>
      </c>
      <c r="BK76" s="197">
        <f t="shared" si="82"/>
        <v>0</v>
      </c>
      <c r="BL76" s="197">
        <f t="shared" si="82"/>
        <v>0</v>
      </c>
      <c r="BM76" s="197">
        <f t="shared" si="82"/>
        <v>0</v>
      </c>
      <c r="BN76" s="197">
        <f t="shared" si="82"/>
        <v>0</v>
      </c>
      <c r="BO76" s="197">
        <f t="shared" si="82"/>
        <v>0</v>
      </c>
      <c r="BP76" s="197">
        <f t="shared" si="82"/>
        <v>0</v>
      </c>
      <c r="BQ76" s="197">
        <f t="shared" si="82"/>
        <v>0</v>
      </c>
      <c r="BR76" s="197">
        <f t="shared" si="82"/>
        <v>0</v>
      </c>
      <c r="BS76" s="197">
        <f t="shared" si="82"/>
        <v>0</v>
      </c>
      <c r="BT76" s="197">
        <f t="shared" si="82"/>
        <v>0</v>
      </c>
      <c r="BU76" s="197">
        <f t="shared" si="82"/>
        <v>0</v>
      </c>
      <c r="BV76" s="197">
        <f t="shared" si="82"/>
        <v>0</v>
      </c>
      <c r="BW76" s="197">
        <f t="shared" ref="BW76:EA76" si="83" xml:space="preserve"> IF(AND(BV75 &lt; $F74, BW75 &gt;= $F74), 1, 0)</f>
        <v>0</v>
      </c>
      <c r="BX76" s="197">
        <f t="shared" si="83"/>
        <v>0</v>
      </c>
      <c r="BY76" s="197">
        <f t="shared" si="83"/>
        <v>0</v>
      </c>
      <c r="BZ76" s="197">
        <f t="shared" si="83"/>
        <v>0</v>
      </c>
      <c r="CA76" s="197">
        <f t="shared" si="83"/>
        <v>0</v>
      </c>
      <c r="CB76" s="197">
        <f t="shared" si="83"/>
        <v>0</v>
      </c>
      <c r="CC76" s="197">
        <f t="shared" si="83"/>
        <v>0</v>
      </c>
      <c r="CD76" s="197">
        <f t="shared" si="83"/>
        <v>0</v>
      </c>
      <c r="CE76" s="197">
        <f t="shared" si="83"/>
        <v>0</v>
      </c>
      <c r="CF76" s="197">
        <f t="shared" si="83"/>
        <v>0</v>
      </c>
      <c r="CG76" s="197">
        <f t="shared" si="83"/>
        <v>0</v>
      </c>
      <c r="CH76" s="197">
        <f t="shared" si="83"/>
        <v>0</v>
      </c>
      <c r="CI76" s="197">
        <f t="shared" si="83"/>
        <v>0</v>
      </c>
      <c r="CJ76" s="197">
        <f t="shared" si="83"/>
        <v>0</v>
      </c>
      <c r="CK76" s="197">
        <f t="shared" si="83"/>
        <v>0</v>
      </c>
      <c r="CL76" s="197">
        <f t="shared" si="83"/>
        <v>0</v>
      </c>
      <c r="CM76" s="197">
        <f t="shared" si="83"/>
        <v>0</v>
      </c>
      <c r="CN76" s="197">
        <f t="shared" si="83"/>
        <v>0</v>
      </c>
      <c r="CO76" s="197">
        <f t="shared" si="83"/>
        <v>0</v>
      </c>
      <c r="CP76" s="197">
        <f t="shared" si="83"/>
        <v>0</v>
      </c>
      <c r="CQ76" s="197">
        <f t="shared" si="83"/>
        <v>0</v>
      </c>
      <c r="CR76" s="197">
        <f t="shared" si="83"/>
        <v>0</v>
      </c>
      <c r="CS76" s="197">
        <f t="shared" si="83"/>
        <v>0</v>
      </c>
      <c r="CT76" s="197">
        <f t="shared" si="83"/>
        <v>0</v>
      </c>
      <c r="CU76" s="197">
        <f t="shared" si="83"/>
        <v>0</v>
      </c>
      <c r="CV76" s="197">
        <f t="shared" si="83"/>
        <v>0</v>
      </c>
      <c r="CW76" s="197">
        <f t="shared" si="83"/>
        <v>0</v>
      </c>
      <c r="CX76" s="197">
        <f t="shared" si="83"/>
        <v>0</v>
      </c>
      <c r="CY76" s="197">
        <f t="shared" si="83"/>
        <v>0</v>
      </c>
      <c r="CZ76" s="197">
        <f t="shared" si="83"/>
        <v>0</v>
      </c>
      <c r="DA76" s="197">
        <f t="shared" si="83"/>
        <v>0</v>
      </c>
      <c r="DB76" s="197">
        <f t="shared" si="83"/>
        <v>0</v>
      </c>
      <c r="DC76" s="197">
        <f t="shared" si="83"/>
        <v>0</v>
      </c>
      <c r="DD76" s="197">
        <f t="shared" si="83"/>
        <v>0</v>
      </c>
      <c r="DE76" s="197">
        <f t="shared" si="83"/>
        <v>0</v>
      </c>
      <c r="DF76" s="197">
        <f t="shared" si="83"/>
        <v>0</v>
      </c>
      <c r="DG76" s="197">
        <f t="shared" si="83"/>
        <v>0</v>
      </c>
      <c r="DH76" s="197">
        <f t="shared" si="83"/>
        <v>0</v>
      </c>
      <c r="DI76" s="197">
        <f t="shared" si="83"/>
        <v>0</v>
      </c>
      <c r="DJ76" s="197">
        <f t="shared" si="83"/>
        <v>0</v>
      </c>
      <c r="DK76" s="197">
        <f t="shared" si="83"/>
        <v>0</v>
      </c>
      <c r="DL76" s="197">
        <f t="shared" si="83"/>
        <v>0</v>
      </c>
      <c r="DM76" s="197">
        <f t="shared" si="83"/>
        <v>0</v>
      </c>
      <c r="DN76" s="197">
        <f t="shared" si="83"/>
        <v>0</v>
      </c>
      <c r="DO76" s="197">
        <f t="shared" si="83"/>
        <v>0</v>
      </c>
      <c r="DP76" s="197">
        <f t="shared" si="83"/>
        <v>0</v>
      </c>
      <c r="DQ76" s="197">
        <f t="shared" si="83"/>
        <v>0</v>
      </c>
      <c r="DR76" s="197">
        <f t="shared" si="83"/>
        <v>0</v>
      </c>
      <c r="DS76" s="197">
        <f t="shared" si="83"/>
        <v>0</v>
      </c>
      <c r="DT76" s="197">
        <f t="shared" si="83"/>
        <v>0</v>
      </c>
      <c r="DU76" s="197">
        <f t="shared" si="83"/>
        <v>0</v>
      </c>
      <c r="DV76" s="197">
        <f t="shared" si="83"/>
        <v>0</v>
      </c>
      <c r="DW76" s="197">
        <f t="shared" si="83"/>
        <v>0</v>
      </c>
      <c r="DX76" s="197">
        <f t="shared" si="83"/>
        <v>0</v>
      </c>
      <c r="DY76" s="197">
        <f t="shared" si="83"/>
        <v>0</v>
      </c>
      <c r="DZ76" s="197">
        <f t="shared" si="83"/>
        <v>0</v>
      </c>
      <c r="EA76" s="197">
        <f t="shared" si="83"/>
        <v>0</v>
      </c>
    </row>
    <row r="77" spans="1:131" hidden="1" outlineLevel="1" x14ac:dyDescent="0.35">
      <c r="A77" s="209"/>
      <c r="B77" s="209"/>
      <c r="C77" s="210"/>
      <c r="D77" s="211"/>
      <c r="E77" s="471"/>
      <c r="F77" s="471"/>
      <c r="G77" s="471"/>
      <c r="H77" s="471"/>
      <c r="I77" s="472"/>
      <c r="J77" s="471"/>
      <c r="K77" s="471"/>
      <c r="L77" s="471"/>
      <c r="M77" s="471"/>
      <c r="N77" s="471"/>
      <c r="O77" s="471"/>
      <c r="P77" s="471"/>
      <c r="Q77" s="471"/>
      <c r="R77" s="471"/>
      <c r="S77" s="471"/>
      <c r="T77" s="471"/>
      <c r="U77" s="471"/>
      <c r="V77" s="471"/>
      <c r="W77" s="471"/>
      <c r="X77" s="471"/>
      <c r="Y77" s="471"/>
      <c r="Z77" s="471"/>
      <c r="AA77" s="471"/>
      <c r="AB77" s="471"/>
      <c r="AC77" s="471"/>
      <c r="AD77" s="471"/>
      <c r="AE77" s="471"/>
      <c r="AF77" s="471"/>
      <c r="AG77" s="471"/>
      <c r="AH77" s="471"/>
      <c r="AI77" s="471"/>
      <c r="AJ77" s="471"/>
      <c r="AK77" s="471"/>
      <c r="AL77" s="471"/>
      <c r="AM77" s="471"/>
      <c r="AN77" s="471"/>
      <c r="AO77" s="471"/>
      <c r="AP77" s="471"/>
      <c r="AQ77" s="471"/>
      <c r="AR77" s="471"/>
      <c r="AS77" s="471"/>
      <c r="AT77" s="471"/>
      <c r="AU77" s="471"/>
      <c r="AV77" s="471"/>
      <c r="AW77" s="471"/>
      <c r="AX77" s="471"/>
      <c r="AY77" s="471"/>
      <c r="AZ77" s="471"/>
      <c r="BA77" s="471"/>
      <c r="BB77" s="471"/>
      <c r="BC77" s="471"/>
      <c r="BD77" s="471"/>
      <c r="BE77" s="471"/>
      <c r="BF77" s="471"/>
      <c r="BG77" s="471"/>
      <c r="BH77" s="471"/>
      <c r="BI77" s="471"/>
      <c r="BJ77" s="471"/>
      <c r="BK77" s="471"/>
      <c r="BL77" s="471"/>
      <c r="BM77" s="471"/>
      <c r="BN77" s="471"/>
      <c r="BO77" s="471"/>
      <c r="BP77" s="471"/>
      <c r="BQ77" s="471"/>
      <c r="BR77" s="471"/>
      <c r="BS77" s="471"/>
      <c r="BT77" s="471"/>
      <c r="BU77" s="471"/>
      <c r="BV77" s="471"/>
      <c r="BW77" s="471"/>
      <c r="BX77" s="471"/>
      <c r="BY77" s="471"/>
      <c r="BZ77" s="471"/>
      <c r="CA77" s="471"/>
      <c r="CB77" s="471"/>
      <c r="CC77" s="471"/>
      <c r="CD77" s="471"/>
      <c r="CE77" s="471"/>
      <c r="CF77" s="471"/>
      <c r="CG77" s="471"/>
      <c r="CH77" s="471"/>
      <c r="CI77" s="471"/>
      <c r="CJ77" s="471"/>
      <c r="CK77" s="471"/>
      <c r="CL77" s="471"/>
      <c r="CM77" s="471"/>
      <c r="CN77" s="471"/>
      <c r="CO77" s="471"/>
      <c r="CP77" s="471"/>
      <c r="CQ77" s="471"/>
      <c r="CR77" s="471"/>
      <c r="CS77" s="471"/>
      <c r="CT77" s="471"/>
      <c r="CU77" s="471"/>
      <c r="CV77" s="471"/>
      <c r="CW77" s="471"/>
      <c r="CX77" s="471"/>
      <c r="CY77" s="471"/>
      <c r="CZ77" s="471"/>
      <c r="DA77" s="471"/>
      <c r="DB77" s="471"/>
      <c r="DC77" s="471"/>
      <c r="DD77" s="471"/>
      <c r="DE77" s="471"/>
      <c r="DF77" s="471"/>
      <c r="DG77" s="471"/>
      <c r="DH77" s="471"/>
      <c r="DI77" s="471"/>
      <c r="DJ77" s="471"/>
      <c r="DK77" s="471"/>
      <c r="DL77" s="471"/>
      <c r="DM77" s="471"/>
      <c r="DN77" s="471"/>
      <c r="DO77" s="471"/>
      <c r="DP77" s="471"/>
      <c r="DQ77" s="471"/>
      <c r="DR77" s="471"/>
      <c r="DS77" s="471"/>
      <c r="DT77" s="471"/>
      <c r="DU77" s="471"/>
      <c r="DV77" s="471"/>
      <c r="DW77" s="471"/>
      <c r="DX77" s="471"/>
      <c r="DY77" s="471"/>
      <c r="DZ77" s="471"/>
      <c r="EA77" s="471"/>
    </row>
    <row r="78" spans="1:131" hidden="1" outlineLevel="1" x14ac:dyDescent="0.35">
      <c r="A78" s="441"/>
      <c r="B78" s="440" t="s">
        <v>44</v>
      </c>
      <c r="C78" s="441"/>
      <c r="D78" s="441"/>
      <c r="E78" s="441"/>
      <c r="F78" s="441"/>
      <c r="G78" s="441"/>
      <c r="H78" s="441"/>
      <c r="I78" s="441"/>
      <c r="J78" s="441"/>
      <c r="K78" s="441"/>
      <c r="L78" s="441"/>
      <c r="M78" s="441"/>
      <c r="N78" s="441"/>
      <c r="O78" s="441"/>
      <c r="P78" s="441"/>
      <c r="Q78" s="441"/>
      <c r="R78" s="441"/>
      <c r="S78" s="441"/>
      <c r="T78" s="441"/>
      <c r="U78" s="441"/>
      <c r="V78" s="441"/>
      <c r="W78" s="441"/>
      <c r="X78" s="441"/>
      <c r="Y78" s="441"/>
      <c r="Z78" s="441"/>
      <c r="AA78" s="441"/>
      <c r="AB78" s="441"/>
      <c r="AC78" s="441"/>
      <c r="AD78" s="441"/>
      <c r="AE78" s="441"/>
      <c r="AF78" s="441"/>
      <c r="AG78" s="441"/>
      <c r="AH78" s="441"/>
      <c r="AI78" s="441"/>
      <c r="AJ78" s="441"/>
      <c r="AK78" s="441"/>
      <c r="AL78" s="441"/>
      <c r="AM78" s="441"/>
      <c r="AN78" s="441"/>
      <c r="AO78" s="441"/>
      <c r="AP78" s="441"/>
      <c r="AQ78" s="441"/>
      <c r="AR78" s="441"/>
      <c r="AS78" s="441"/>
      <c r="AT78" s="441"/>
      <c r="AU78" s="441"/>
      <c r="AV78" s="441"/>
      <c r="AW78" s="441"/>
      <c r="AX78" s="441"/>
      <c r="AY78" s="441"/>
      <c r="AZ78" s="441"/>
      <c r="BA78" s="441"/>
      <c r="BB78" s="441"/>
      <c r="BC78" s="441"/>
      <c r="BD78" s="441"/>
      <c r="BE78" s="441"/>
      <c r="BF78" s="441"/>
      <c r="BG78" s="441"/>
      <c r="BH78" s="441"/>
      <c r="BI78" s="441"/>
      <c r="BJ78" s="441"/>
      <c r="BK78" s="441"/>
      <c r="BL78" s="441"/>
      <c r="BM78" s="441"/>
      <c r="BN78" s="441"/>
      <c r="BO78" s="441"/>
      <c r="BP78" s="441"/>
      <c r="BQ78" s="441"/>
      <c r="BR78" s="441"/>
      <c r="BS78" s="441"/>
      <c r="BT78" s="441"/>
      <c r="BU78" s="441"/>
      <c r="BV78" s="441"/>
      <c r="BW78" s="441"/>
      <c r="BX78" s="441"/>
      <c r="BY78" s="441"/>
      <c r="BZ78" s="441"/>
      <c r="CA78" s="441"/>
      <c r="CB78" s="441"/>
      <c r="CC78" s="441"/>
      <c r="CD78" s="441"/>
      <c r="CE78" s="441"/>
      <c r="CF78" s="441"/>
      <c r="CG78" s="441"/>
      <c r="CH78" s="441"/>
      <c r="CI78" s="441"/>
      <c r="CJ78" s="441"/>
      <c r="CK78" s="441"/>
      <c r="CL78" s="441"/>
      <c r="CM78" s="441"/>
      <c r="CN78" s="441"/>
      <c r="CO78" s="441"/>
      <c r="CP78" s="441"/>
      <c r="CQ78" s="441"/>
      <c r="CR78" s="441"/>
      <c r="CS78" s="441"/>
      <c r="CT78" s="441"/>
      <c r="CU78" s="441"/>
      <c r="CV78" s="441"/>
      <c r="CW78" s="441"/>
      <c r="CX78" s="441"/>
      <c r="CY78" s="441"/>
      <c r="CZ78" s="441"/>
      <c r="DA78" s="441"/>
      <c r="DB78" s="441"/>
      <c r="DC78" s="441"/>
      <c r="DD78" s="441"/>
      <c r="DE78" s="441"/>
      <c r="DF78" s="441"/>
      <c r="DG78" s="441"/>
      <c r="DH78" s="441"/>
      <c r="DI78" s="441"/>
      <c r="DJ78" s="441"/>
      <c r="DK78" s="441"/>
      <c r="DL78" s="441"/>
      <c r="DM78" s="441"/>
      <c r="DN78" s="441"/>
      <c r="DO78" s="441"/>
      <c r="DP78" s="441"/>
      <c r="DQ78" s="441"/>
      <c r="DR78" s="441"/>
      <c r="DS78" s="441"/>
      <c r="DT78" s="441"/>
      <c r="DU78" s="441"/>
      <c r="DV78" s="441"/>
      <c r="DW78" s="441"/>
      <c r="DX78" s="441"/>
      <c r="DY78" s="441"/>
      <c r="DZ78" s="441"/>
      <c r="EA78" s="441"/>
    </row>
    <row r="79" spans="1:131" hidden="1" outlineLevel="2" x14ac:dyDescent="0.35">
      <c r="A79" s="209"/>
      <c r="B79" s="209"/>
      <c r="C79" s="210"/>
      <c r="D79" s="211"/>
      <c r="E79" s="258" t="str">
        <f t="shared" ref="E79:AJ79" si="84" xml:space="preserve"> E$76</f>
        <v>Financial close date flag</v>
      </c>
      <c r="F79" s="258">
        <f t="shared" si="84"/>
        <v>0</v>
      </c>
      <c r="G79" s="258" t="str">
        <f t="shared" si="84"/>
        <v>flag</v>
      </c>
      <c r="H79" s="258">
        <f t="shared" si="84"/>
        <v>1</v>
      </c>
      <c r="I79" s="258">
        <f t="shared" si="84"/>
        <v>0</v>
      </c>
      <c r="J79" s="258">
        <f t="shared" si="84"/>
        <v>0</v>
      </c>
      <c r="K79" s="258">
        <f t="shared" si="84"/>
        <v>0</v>
      </c>
      <c r="L79" s="258">
        <f t="shared" si="84"/>
        <v>1</v>
      </c>
      <c r="M79" s="258">
        <f t="shared" si="84"/>
        <v>0</v>
      </c>
      <c r="N79" s="258">
        <f t="shared" si="84"/>
        <v>0</v>
      </c>
      <c r="O79" s="258">
        <f t="shared" si="84"/>
        <v>0</v>
      </c>
      <c r="P79" s="258">
        <f t="shared" si="84"/>
        <v>0</v>
      </c>
      <c r="Q79" s="258">
        <f t="shared" si="84"/>
        <v>0</v>
      </c>
      <c r="R79" s="258">
        <f t="shared" si="84"/>
        <v>0</v>
      </c>
      <c r="S79" s="258">
        <f t="shared" si="84"/>
        <v>0</v>
      </c>
      <c r="T79" s="258">
        <f t="shared" si="84"/>
        <v>0</v>
      </c>
      <c r="U79" s="258">
        <f t="shared" si="84"/>
        <v>0</v>
      </c>
      <c r="V79" s="258">
        <f t="shared" si="84"/>
        <v>0</v>
      </c>
      <c r="W79" s="258">
        <f t="shared" si="84"/>
        <v>0</v>
      </c>
      <c r="X79" s="258">
        <f t="shared" si="84"/>
        <v>0</v>
      </c>
      <c r="Y79" s="258">
        <f t="shared" si="84"/>
        <v>0</v>
      </c>
      <c r="Z79" s="258">
        <f t="shared" si="84"/>
        <v>0</v>
      </c>
      <c r="AA79" s="258">
        <f t="shared" si="84"/>
        <v>0</v>
      </c>
      <c r="AB79" s="258">
        <f t="shared" si="84"/>
        <v>0</v>
      </c>
      <c r="AC79" s="258">
        <f t="shared" si="84"/>
        <v>0</v>
      </c>
      <c r="AD79" s="258">
        <f t="shared" si="84"/>
        <v>0</v>
      </c>
      <c r="AE79" s="258">
        <f t="shared" si="84"/>
        <v>0</v>
      </c>
      <c r="AF79" s="258">
        <f t="shared" si="84"/>
        <v>0</v>
      </c>
      <c r="AG79" s="258">
        <f t="shared" si="84"/>
        <v>0</v>
      </c>
      <c r="AH79" s="258">
        <f t="shared" si="84"/>
        <v>0</v>
      </c>
      <c r="AI79" s="258">
        <f t="shared" si="84"/>
        <v>0</v>
      </c>
      <c r="AJ79" s="258">
        <f t="shared" si="84"/>
        <v>0</v>
      </c>
      <c r="AK79" s="258">
        <f t="shared" ref="AK79:BP79" si="85" xml:space="preserve"> AK$76</f>
        <v>0</v>
      </c>
      <c r="AL79" s="258">
        <f t="shared" si="85"/>
        <v>0</v>
      </c>
      <c r="AM79" s="258">
        <f t="shared" si="85"/>
        <v>0</v>
      </c>
      <c r="AN79" s="258">
        <f t="shared" si="85"/>
        <v>0</v>
      </c>
      <c r="AO79" s="258">
        <f t="shared" si="85"/>
        <v>0</v>
      </c>
      <c r="AP79" s="258">
        <f t="shared" si="85"/>
        <v>0</v>
      </c>
      <c r="AQ79" s="258">
        <f t="shared" si="85"/>
        <v>0</v>
      </c>
      <c r="AR79" s="258">
        <f t="shared" si="85"/>
        <v>0</v>
      </c>
      <c r="AS79" s="258">
        <f t="shared" si="85"/>
        <v>0</v>
      </c>
      <c r="AT79" s="258">
        <f t="shared" si="85"/>
        <v>0</v>
      </c>
      <c r="AU79" s="258">
        <f t="shared" si="85"/>
        <v>0</v>
      </c>
      <c r="AV79" s="258">
        <f t="shared" si="85"/>
        <v>0</v>
      </c>
      <c r="AW79" s="258">
        <f t="shared" si="85"/>
        <v>0</v>
      </c>
      <c r="AX79" s="258">
        <f t="shared" si="85"/>
        <v>0</v>
      </c>
      <c r="AY79" s="258">
        <f t="shared" si="85"/>
        <v>0</v>
      </c>
      <c r="AZ79" s="258">
        <f t="shared" si="85"/>
        <v>0</v>
      </c>
      <c r="BA79" s="258">
        <f t="shared" si="85"/>
        <v>0</v>
      </c>
      <c r="BB79" s="258">
        <f t="shared" si="85"/>
        <v>0</v>
      </c>
      <c r="BC79" s="258">
        <f t="shared" si="85"/>
        <v>0</v>
      </c>
      <c r="BD79" s="258">
        <f t="shared" si="85"/>
        <v>0</v>
      </c>
      <c r="BE79" s="258">
        <f t="shared" si="85"/>
        <v>0</v>
      </c>
      <c r="BF79" s="258">
        <f t="shared" si="85"/>
        <v>0</v>
      </c>
      <c r="BG79" s="258">
        <f t="shared" si="85"/>
        <v>0</v>
      </c>
      <c r="BH79" s="258">
        <f t="shared" si="85"/>
        <v>0</v>
      </c>
      <c r="BI79" s="258">
        <f t="shared" si="85"/>
        <v>0</v>
      </c>
      <c r="BJ79" s="258">
        <f t="shared" si="85"/>
        <v>0</v>
      </c>
      <c r="BK79" s="258">
        <f t="shared" si="85"/>
        <v>0</v>
      </c>
      <c r="BL79" s="258">
        <f t="shared" si="85"/>
        <v>0</v>
      </c>
      <c r="BM79" s="258">
        <f t="shared" si="85"/>
        <v>0</v>
      </c>
      <c r="BN79" s="258">
        <f t="shared" si="85"/>
        <v>0</v>
      </c>
      <c r="BO79" s="258">
        <f t="shared" si="85"/>
        <v>0</v>
      </c>
      <c r="BP79" s="258">
        <f t="shared" si="85"/>
        <v>0</v>
      </c>
      <c r="BQ79" s="258">
        <f t="shared" ref="BQ79:CV79" si="86" xml:space="preserve"> BQ$76</f>
        <v>0</v>
      </c>
      <c r="BR79" s="258">
        <f t="shared" si="86"/>
        <v>0</v>
      </c>
      <c r="BS79" s="258">
        <f t="shared" si="86"/>
        <v>0</v>
      </c>
      <c r="BT79" s="258">
        <f t="shared" si="86"/>
        <v>0</v>
      </c>
      <c r="BU79" s="258">
        <f t="shared" si="86"/>
        <v>0</v>
      </c>
      <c r="BV79" s="258">
        <f t="shared" si="86"/>
        <v>0</v>
      </c>
      <c r="BW79" s="258">
        <f t="shared" si="86"/>
        <v>0</v>
      </c>
      <c r="BX79" s="258">
        <f t="shared" si="86"/>
        <v>0</v>
      </c>
      <c r="BY79" s="258">
        <f t="shared" si="86"/>
        <v>0</v>
      </c>
      <c r="BZ79" s="258">
        <f t="shared" si="86"/>
        <v>0</v>
      </c>
      <c r="CA79" s="258">
        <f t="shared" si="86"/>
        <v>0</v>
      </c>
      <c r="CB79" s="258">
        <f t="shared" si="86"/>
        <v>0</v>
      </c>
      <c r="CC79" s="258">
        <f t="shared" si="86"/>
        <v>0</v>
      </c>
      <c r="CD79" s="258">
        <f t="shared" si="86"/>
        <v>0</v>
      </c>
      <c r="CE79" s="258">
        <f t="shared" si="86"/>
        <v>0</v>
      </c>
      <c r="CF79" s="258">
        <f t="shared" si="86"/>
        <v>0</v>
      </c>
      <c r="CG79" s="258">
        <f t="shared" si="86"/>
        <v>0</v>
      </c>
      <c r="CH79" s="258">
        <f t="shared" si="86"/>
        <v>0</v>
      </c>
      <c r="CI79" s="258">
        <f t="shared" si="86"/>
        <v>0</v>
      </c>
      <c r="CJ79" s="258">
        <f t="shared" si="86"/>
        <v>0</v>
      </c>
      <c r="CK79" s="258">
        <f t="shared" si="86"/>
        <v>0</v>
      </c>
      <c r="CL79" s="258">
        <f t="shared" si="86"/>
        <v>0</v>
      </c>
      <c r="CM79" s="258">
        <f t="shared" si="86"/>
        <v>0</v>
      </c>
      <c r="CN79" s="258">
        <f t="shared" si="86"/>
        <v>0</v>
      </c>
      <c r="CO79" s="258">
        <f t="shared" si="86"/>
        <v>0</v>
      </c>
      <c r="CP79" s="258">
        <f t="shared" si="86"/>
        <v>0</v>
      </c>
      <c r="CQ79" s="258">
        <f t="shared" si="86"/>
        <v>0</v>
      </c>
      <c r="CR79" s="258">
        <f t="shared" si="86"/>
        <v>0</v>
      </c>
      <c r="CS79" s="258">
        <f t="shared" si="86"/>
        <v>0</v>
      </c>
      <c r="CT79" s="258">
        <f t="shared" si="86"/>
        <v>0</v>
      </c>
      <c r="CU79" s="258">
        <f t="shared" si="86"/>
        <v>0</v>
      </c>
      <c r="CV79" s="258">
        <f t="shared" si="86"/>
        <v>0</v>
      </c>
      <c r="CW79" s="258">
        <f t="shared" ref="CW79:EA79" si="87" xml:space="preserve"> CW$76</f>
        <v>0</v>
      </c>
      <c r="CX79" s="258">
        <f t="shared" si="87"/>
        <v>0</v>
      </c>
      <c r="CY79" s="258">
        <f t="shared" si="87"/>
        <v>0</v>
      </c>
      <c r="CZ79" s="258">
        <f t="shared" si="87"/>
        <v>0</v>
      </c>
      <c r="DA79" s="258">
        <f t="shared" si="87"/>
        <v>0</v>
      </c>
      <c r="DB79" s="258">
        <f t="shared" si="87"/>
        <v>0</v>
      </c>
      <c r="DC79" s="258">
        <f t="shared" si="87"/>
        <v>0</v>
      </c>
      <c r="DD79" s="258">
        <f t="shared" si="87"/>
        <v>0</v>
      </c>
      <c r="DE79" s="258">
        <f t="shared" si="87"/>
        <v>0</v>
      </c>
      <c r="DF79" s="258">
        <f t="shared" si="87"/>
        <v>0</v>
      </c>
      <c r="DG79" s="258">
        <f t="shared" si="87"/>
        <v>0</v>
      </c>
      <c r="DH79" s="258">
        <f t="shared" si="87"/>
        <v>0</v>
      </c>
      <c r="DI79" s="258">
        <f t="shared" si="87"/>
        <v>0</v>
      </c>
      <c r="DJ79" s="258">
        <f t="shared" si="87"/>
        <v>0</v>
      </c>
      <c r="DK79" s="258">
        <f t="shared" si="87"/>
        <v>0</v>
      </c>
      <c r="DL79" s="258">
        <f t="shared" si="87"/>
        <v>0</v>
      </c>
      <c r="DM79" s="258">
        <f t="shared" si="87"/>
        <v>0</v>
      </c>
      <c r="DN79" s="258">
        <f t="shared" si="87"/>
        <v>0</v>
      </c>
      <c r="DO79" s="258">
        <f t="shared" si="87"/>
        <v>0</v>
      </c>
      <c r="DP79" s="258">
        <f t="shared" si="87"/>
        <v>0</v>
      </c>
      <c r="DQ79" s="258">
        <f t="shared" si="87"/>
        <v>0</v>
      </c>
      <c r="DR79" s="258">
        <f t="shared" si="87"/>
        <v>0</v>
      </c>
      <c r="DS79" s="258">
        <f t="shared" si="87"/>
        <v>0</v>
      </c>
      <c r="DT79" s="258">
        <f t="shared" si="87"/>
        <v>0</v>
      </c>
      <c r="DU79" s="258">
        <f t="shared" si="87"/>
        <v>0</v>
      </c>
      <c r="DV79" s="258">
        <f t="shared" si="87"/>
        <v>0</v>
      </c>
      <c r="DW79" s="258">
        <f t="shared" si="87"/>
        <v>0</v>
      </c>
      <c r="DX79" s="258">
        <f t="shared" si="87"/>
        <v>0</v>
      </c>
      <c r="DY79" s="258">
        <f t="shared" si="87"/>
        <v>0</v>
      </c>
      <c r="DZ79" s="258">
        <f t="shared" si="87"/>
        <v>0</v>
      </c>
      <c r="EA79" s="258">
        <f t="shared" si="87"/>
        <v>0</v>
      </c>
    </row>
    <row r="80" spans="1:131" hidden="1" outlineLevel="2" x14ac:dyDescent="0.35">
      <c r="A80" s="375"/>
      <c r="B80" s="375"/>
      <c r="C80" s="376"/>
      <c r="D80" s="161"/>
      <c r="E80" s="162" t="s">
        <v>44</v>
      </c>
      <c r="F80" s="162"/>
      <c r="G80" s="162" t="s">
        <v>5</v>
      </c>
      <c r="H80" s="162">
        <f xml:space="preserve"> SUM(J80:EA80)</f>
        <v>1</v>
      </c>
      <c r="I80" s="163"/>
      <c r="J80" s="471">
        <f t="shared" ref="J80:AO80" si="88" xml:space="preserve"> I79</f>
        <v>0</v>
      </c>
      <c r="K80" s="471">
        <f t="shared" si="88"/>
        <v>0</v>
      </c>
      <c r="L80" s="471">
        <f t="shared" si="88"/>
        <v>0</v>
      </c>
      <c r="M80" s="471">
        <f t="shared" si="88"/>
        <v>1</v>
      </c>
      <c r="N80" s="471">
        <f t="shared" si="88"/>
        <v>0</v>
      </c>
      <c r="O80" s="471">
        <f t="shared" si="88"/>
        <v>0</v>
      </c>
      <c r="P80" s="471">
        <f t="shared" si="88"/>
        <v>0</v>
      </c>
      <c r="Q80" s="471">
        <f t="shared" si="88"/>
        <v>0</v>
      </c>
      <c r="R80" s="471">
        <f t="shared" si="88"/>
        <v>0</v>
      </c>
      <c r="S80" s="471">
        <f t="shared" si="88"/>
        <v>0</v>
      </c>
      <c r="T80" s="471">
        <f t="shared" si="88"/>
        <v>0</v>
      </c>
      <c r="U80" s="471">
        <f t="shared" si="88"/>
        <v>0</v>
      </c>
      <c r="V80" s="471">
        <f t="shared" si="88"/>
        <v>0</v>
      </c>
      <c r="W80" s="471">
        <f t="shared" si="88"/>
        <v>0</v>
      </c>
      <c r="X80" s="471">
        <f t="shared" si="88"/>
        <v>0</v>
      </c>
      <c r="Y80" s="471">
        <f t="shared" si="88"/>
        <v>0</v>
      </c>
      <c r="Z80" s="471">
        <f t="shared" si="88"/>
        <v>0</v>
      </c>
      <c r="AA80" s="471">
        <f t="shared" si="88"/>
        <v>0</v>
      </c>
      <c r="AB80" s="471">
        <f t="shared" si="88"/>
        <v>0</v>
      </c>
      <c r="AC80" s="471">
        <f t="shared" si="88"/>
        <v>0</v>
      </c>
      <c r="AD80" s="471">
        <f t="shared" si="88"/>
        <v>0</v>
      </c>
      <c r="AE80" s="471">
        <f t="shared" si="88"/>
        <v>0</v>
      </c>
      <c r="AF80" s="471">
        <f t="shared" si="88"/>
        <v>0</v>
      </c>
      <c r="AG80" s="471">
        <f t="shared" si="88"/>
        <v>0</v>
      </c>
      <c r="AH80" s="471">
        <f t="shared" si="88"/>
        <v>0</v>
      </c>
      <c r="AI80" s="471">
        <f t="shared" si="88"/>
        <v>0</v>
      </c>
      <c r="AJ80" s="471">
        <f t="shared" si="88"/>
        <v>0</v>
      </c>
      <c r="AK80" s="471">
        <f t="shared" si="88"/>
        <v>0</v>
      </c>
      <c r="AL80" s="471">
        <f t="shared" si="88"/>
        <v>0</v>
      </c>
      <c r="AM80" s="471">
        <f t="shared" si="88"/>
        <v>0</v>
      </c>
      <c r="AN80" s="471">
        <f t="shared" si="88"/>
        <v>0</v>
      </c>
      <c r="AO80" s="471">
        <f t="shared" si="88"/>
        <v>0</v>
      </c>
      <c r="AP80" s="471">
        <f t="shared" ref="AP80:BU80" si="89" xml:space="preserve"> AO79</f>
        <v>0</v>
      </c>
      <c r="AQ80" s="471">
        <f t="shared" si="89"/>
        <v>0</v>
      </c>
      <c r="AR80" s="471">
        <f t="shared" si="89"/>
        <v>0</v>
      </c>
      <c r="AS80" s="471">
        <f t="shared" si="89"/>
        <v>0</v>
      </c>
      <c r="AT80" s="471">
        <f t="shared" si="89"/>
        <v>0</v>
      </c>
      <c r="AU80" s="471">
        <f t="shared" si="89"/>
        <v>0</v>
      </c>
      <c r="AV80" s="471">
        <f t="shared" si="89"/>
        <v>0</v>
      </c>
      <c r="AW80" s="471">
        <f t="shared" si="89"/>
        <v>0</v>
      </c>
      <c r="AX80" s="471">
        <f t="shared" si="89"/>
        <v>0</v>
      </c>
      <c r="AY80" s="471">
        <f t="shared" si="89"/>
        <v>0</v>
      </c>
      <c r="AZ80" s="471">
        <f t="shared" si="89"/>
        <v>0</v>
      </c>
      <c r="BA80" s="471">
        <f t="shared" si="89"/>
        <v>0</v>
      </c>
      <c r="BB80" s="471">
        <f t="shared" si="89"/>
        <v>0</v>
      </c>
      <c r="BC80" s="471">
        <f t="shared" si="89"/>
        <v>0</v>
      </c>
      <c r="BD80" s="471">
        <f t="shared" si="89"/>
        <v>0</v>
      </c>
      <c r="BE80" s="471">
        <f t="shared" si="89"/>
        <v>0</v>
      </c>
      <c r="BF80" s="471">
        <f t="shared" si="89"/>
        <v>0</v>
      </c>
      <c r="BG80" s="471">
        <f t="shared" si="89"/>
        <v>0</v>
      </c>
      <c r="BH80" s="471">
        <f t="shared" si="89"/>
        <v>0</v>
      </c>
      <c r="BI80" s="471">
        <f t="shared" si="89"/>
        <v>0</v>
      </c>
      <c r="BJ80" s="471">
        <f t="shared" si="89"/>
        <v>0</v>
      </c>
      <c r="BK80" s="471">
        <f t="shared" si="89"/>
        <v>0</v>
      </c>
      <c r="BL80" s="471">
        <f t="shared" si="89"/>
        <v>0</v>
      </c>
      <c r="BM80" s="471">
        <f t="shared" si="89"/>
        <v>0</v>
      </c>
      <c r="BN80" s="471">
        <f t="shared" si="89"/>
        <v>0</v>
      </c>
      <c r="BO80" s="471">
        <f t="shared" si="89"/>
        <v>0</v>
      </c>
      <c r="BP80" s="471">
        <f t="shared" si="89"/>
        <v>0</v>
      </c>
      <c r="BQ80" s="471">
        <f t="shared" si="89"/>
        <v>0</v>
      </c>
      <c r="BR80" s="471">
        <f t="shared" si="89"/>
        <v>0</v>
      </c>
      <c r="BS80" s="471">
        <f t="shared" si="89"/>
        <v>0</v>
      </c>
      <c r="BT80" s="471">
        <f t="shared" si="89"/>
        <v>0</v>
      </c>
      <c r="BU80" s="471">
        <f t="shared" si="89"/>
        <v>0</v>
      </c>
      <c r="BV80" s="471">
        <f t="shared" ref="BV80:DA80" si="90" xml:space="preserve"> BU79</f>
        <v>0</v>
      </c>
      <c r="BW80" s="471">
        <f t="shared" si="90"/>
        <v>0</v>
      </c>
      <c r="BX80" s="471">
        <f t="shared" si="90"/>
        <v>0</v>
      </c>
      <c r="BY80" s="471">
        <f t="shared" si="90"/>
        <v>0</v>
      </c>
      <c r="BZ80" s="471">
        <f t="shared" si="90"/>
        <v>0</v>
      </c>
      <c r="CA80" s="471">
        <f t="shared" si="90"/>
        <v>0</v>
      </c>
      <c r="CB80" s="471">
        <f t="shared" si="90"/>
        <v>0</v>
      </c>
      <c r="CC80" s="471">
        <f t="shared" si="90"/>
        <v>0</v>
      </c>
      <c r="CD80" s="471">
        <f t="shared" si="90"/>
        <v>0</v>
      </c>
      <c r="CE80" s="471">
        <f t="shared" si="90"/>
        <v>0</v>
      </c>
      <c r="CF80" s="471">
        <f t="shared" si="90"/>
        <v>0</v>
      </c>
      <c r="CG80" s="471">
        <f t="shared" si="90"/>
        <v>0</v>
      </c>
      <c r="CH80" s="471">
        <f t="shared" si="90"/>
        <v>0</v>
      </c>
      <c r="CI80" s="471">
        <f t="shared" si="90"/>
        <v>0</v>
      </c>
      <c r="CJ80" s="471">
        <f t="shared" si="90"/>
        <v>0</v>
      </c>
      <c r="CK80" s="471">
        <f t="shared" si="90"/>
        <v>0</v>
      </c>
      <c r="CL80" s="471">
        <f t="shared" si="90"/>
        <v>0</v>
      </c>
      <c r="CM80" s="471">
        <f t="shared" si="90"/>
        <v>0</v>
      </c>
      <c r="CN80" s="471">
        <f t="shared" si="90"/>
        <v>0</v>
      </c>
      <c r="CO80" s="471">
        <f t="shared" si="90"/>
        <v>0</v>
      </c>
      <c r="CP80" s="471">
        <f t="shared" si="90"/>
        <v>0</v>
      </c>
      <c r="CQ80" s="471">
        <f t="shared" si="90"/>
        <v>0</v>
      </c>
      <c r="CR80" s="471">
        <f t="shared" si="90"/>
        <v>0</v>
      </c>
      <c r="CS80" s="471">
        <f t="shared" si="90"/>
        <v>0</v>
      </c>
      <c r="CT80" s="471">
        <f t="shared" si="90"/>
        <v>0</v>
      </c>
      <c r="CU80" s="471">
        <f t="shared" si="90"/>
        <v>0</v>
      </c>
      <c r="CV80" s="471">
        <f t="shared" si="90"/>
        <v>0</v>
      </c>
      <c r="CW80" s="471">
        <f t="shared" si="90"/>
        <v>0</v>
      </c>
      <c r="CX80" s="471">
        <f t="shared" si="90"/>
        <v>0</v>
      </c>
      <c r="CY80" s="471">
        <f t="shared" si="90"/>
        <v>0</v>
      </c>
      <c r="CZ80" s="471">
        <f t="shared" si="90"/>
        <v>0</v>
      </c>
      <c r="DA80" s="471">
        <f t="shared" si="90"/>
        <v>0</v>
      </c>
      <c r="DB80" s="471">
        <f t="shared" ref="DB80:EA80" si="91" xml:space="preserve"> DA79</f>
        <v>0</v>
      </c>
      <c r="DC80" s="471">
        <f t="shared" si="91"/>
        <v>0</v>
      </c>
      <c r="DD80" s="471">
        <f t="shared" si="91"/>
        <v>0</v>
      </c>
      <c r="DE80" s="471">
        <f t="shared" si="91"/>
        <v>0</v>
      </c>
      <c r="DF80" s="471">
        <f t="shared" si="91"/>
        <v>0</v>
      </c>
      <c r="DG80" s="471">
        <f t="shared" si="91"/>
        <v>0</v>
      </c>
      <c r="DH80" s="471">
        <f t="shared" si="91"/>
        <v>0</v>
      </c>
      <c r="DI80" s="471">
        <f t="shared" si="91"/>
        <v>0</v>
      </c>
      <c r="DJ80" s="471">
        <f t="shared" si="91"/>
        <v>0</v>
      </c>
      <c r="DK80" s="471">
        <f t="shared" si="91"/>
        <v>0</v>
      </c>
      <c r="DL80" s="471">
        <f t="shared" si="91"/>
        <v>0</v>
      </c>
      <c r="DM80" s="471">
        <f t="shared" si="91"/>
        <v>0</v>
      </c>
      <c r="DN80" s="471">
        <f t="shared" si="91"/>
        <v>0</v>
      </c>
      <c r="DO80" s="471">
        <f t="shared" si="91"/>
        <v>0</v>
      </c>
      <c r="DP80" s="471">
        <f t="shared" si="91"/>
        <v>0</v>
      </c>
      <c r="DQ80" s="471">
        <f t="shared" si="91"/>
        <v>0</v>
      </c>
      <c r="DR80" s="471">
        <f t="shared" si="91"/>
        <v>0</v>
      </c>
      <c r="DS80" s="471">
        <f t="shared" si="91"/>
        <v>0</v>
      </c>
      <c r="DT80" s="471">
        <f t="shared" si="91"/>
        <v>0</v>
      </c>
      <c r="DU80" s="471">
        <f t="shared" si="91"/>
        <v>0</v>
      </c>
      <c r="DV80" s="471">
        <f t="shared" si="91"/>
        <v>0</v>
      </c>
      <c r="DW80" s="471">
        <f t="shared" si="91"/>
        <v>0</v>
      </c>
      <c r="DX80" s="471">
        <f t="shared" si="91"/>
        <v>0</v>
      </c>
      <c r="DY80" s="471">
        <f t="shared" si="91"/>
        <v>0</v>
      </c>
      <c r="DZ80" s="471">
        <f t="shared" si="91"/>
        <v>0</v>
      </c>
      <c r="EA80" s="471">
        <f t="shared" si="91"/>
        <v>0</v>
      </c>
    </row>
    <row r="81" spans="1:131" hidden="1" outlineLevel="1" x14ac:dyDescent="0.35">
      <c r="A81" s="209"/>
      <c r="B81" s="209"/>
      <c r="C81" s="210"/>
      <c r="D81" s="211"/>
      <c r="E81" s="471"/>
      <c r="F81" s="471"/>
      <c r="G81" s="471"/>
      <c r="H81" s="471"/>
      <c r="I81" s="472"/>
      <c r="J81" s="471"/>
      <c r="K81" s="471"/>
      <c r="L81" s="471"/>
      <c r="M81" s="471"/>
      <c r="N81" s="471"/>
      <c r="O81" s="471"/>
      <c r="P81" s="471"/>
      <c r="Q81" s="471"/>
      <c r="R81" s="471"/>
      <c r="S81" s="471"/>
      <c r="T81" s="471"/>
      <c r="U81" s="471"/>
      <c r="V81" s="471"/>
      <c r="W81" s="471"/>
      <c r="X81" s="471"/>
      <c r="Y81" s="471"/>
      <c r="Z81" s="471"/>
      <c r="AA81" s="471"/>
      <c r="AB81" s="471"/>
      <c r="AC81" s="471"/>
      <c r="AD81" s="471"/>
      <c r="AE81" s="471"/>
      <c r="AF81" s="471"/>
      <c r="AG81" s="471"/>
      <c r="AH81" s="471"/>
      <c r="AI81" s="471"/>
      <c r="AJ81" s="471"/>
      <c r="AK81" s="471"/>
      <c r="AL81" s="471"/>
      <c r="AM81" s="471"/>
      <c r="AN81" s="471"/>
      <c r="AO81" s="471"/>
      <c r="AP81" s="471"/>
      <c r="AQ81" s="471"/>
      <c r="AR81" s="471"/>
      <c r="AS81" s="471"/>
      <c r="AT81" s="471"/>
      <c r="AU81" s="471"/>
      <c r="AV81" s="471"/>
      <c r="AW81" s="471"/>
      <c r="AX81" s="471"/>
      <c r="AY81" s="471"/>
      <c r="AZ81" s="471"/>
      <c r="BA81" s="471"/>
      <c r="BB81" s="471"/>
      <c r="BC81" s="471"/>
      <c r="BD81" s="471"/>
      <c r="BE81" s="471"/>
      <c r="BF81" s="471"/>
      <c r="BG81" s="471"/>
      <c r="BH81" s="471"/>
      <c r="BI81" s="471"/>
      <c r="BJ81" s="471"/>
      <c r="BK81" s="471"/>
      <c r="BL81" s="471"/>
      <c r="BM81" s="471"/>
      <c r="BN81" s="471"/>
      <c r="BO81" s="471"/>
      <c r="BP81" s="471"/>
      <c r="BQ81" s="471"/>
      <c r="BR81" s="471"/>
      <c r="BS81" s="471"/>
      <c r="BT81" s="471"/>
      <c r="BU81" s="471"/>
      <c r="BV81" s="471"/>
      <c r="BW81" s="471"/>
      <c r="BX81" s="471"/>
      <c r="BY81" s="471"/>
      <c r="BZ81" s="471"/>
      <c r="CA81" s="471"/>
      <c r="CB81" s="471"/>
      <c r="CC81" s="471"/>
      <c r="CD81" s="471"/>
      <c r="CE81" s="471"/>
      <c r="CF81" s="471"/>
      <c r="CG81" s="471"/>
      <c r="CH81" s="471"/>
      <c r="CI81" s="471"/>
      <c r="CJ81" s="471"/>
      <c r="CK81" s="471"/>
      <c r="CL81" s="471"/>
      <c r="CM81" s="471"/>
      <c r="CN81" s="471"/>
      <c r="CO81" s="471"/>
      <c r="CP81" s="471"/>
      <c r="CQ81" s="471"/>
      <c r="CR81" s="471"/>
      <c r="CS81" s="471"/>
      <c r="CT81" s="471"/>
      <c r="CU81" s="471"/>
      <c r="CV81" s="471"/>
      <c r="CW81" s="471"/>
      <c r="CX81" s="471"/>
      <c r="CY81" s="471"/>
      <c r="CZ81" s="471"/>
      <c r="DA81" s="471"/>
      <c r="DB81" s="471"/>
      <c r="DC81" s="471"/>
      <c r="DD81" s="471"/>
      <c r="DE81" s="471"/>
      <c r="DF81" s="471"/>
      <c r="DG81" s="471"/>
      <c r="DH81" s="471"/>
      <c r="DI81" s="471"/>
      <c r="DJ81" s="471"/>
      <c r="DK81" s="471"/>
      <c r="DL81" s="471"/>
      <c r="DM81" s="471"/>
      <c r="DN81" s="471"/>
      <c r="DO81" s="471"/>
      <c r="DP81" s="471"/>
      <c r="DQ81" s="471"/>
      <c r="DR81" s="471"/>
      <c r="DS81" s="471"/>
      <c r="DT81" s="471"/>
      <c r="DU81" s="471"/>
      <c r="DV81" s="471"/>
      <c r="DW81" s="471"/>
      <c r="DX81" s="471"/>
      <c r="DY81" s="471"/>
      <c r="DZ81" s="471"/>
      <c r="EA81" s="471"/>
    </row>
    <row r="82" spans="1:131" hidden="1" outlineLevel="1" x14ac:dyDescent="0.35">
      <c r="A82" s="209"/>
      <c r="B82" s="209" t="s">
        <v>45</v>
      </c>
      <c r="C82" s="210"/>
      <c r="D82" s="211"/>
      <c r="E82" s="471"/>
      <c r="F82" s="471"/>
      <c r="G82" s="471"/>
      <c r="H82" s="471"/>
      <c r="I82" s="472"/>
      <c r="J82" s="471"/>
      <c r="K82" s="471"/>
      <c r="L82" s="471"/>
      <c r="M82" s="471"/>
      <c r="N82" s="471"/>
      <c r="O82" s="471"/>
      <c r="P82" s="471"/>
      <c r="Q82" s="471"/>
      <c r="R82" s="471"/>
      <c r="S82" s="471"/>
      <c r="T82" s="471"/>
      <c r="U82" s="471"/>
      <c r="V82" s="471"/>
      <c r="W82" s="471"/>
      <c r="X82" s="471"/>
      <c r="Y82" s="471"/>
      <c r="Z82" s="471"/>
      <c r="AA82" s="471"/>
      <c r="AB82" s="471"/>
      <c r="AC82" s="471"/>
      <c r="AD82" s="471"/>
      <c r="AE82" s="471"/>
      <c r="AF82" s="471"/>
      <c r="AG82" s="471"/>
      <c r="AH82" s="471"/>
      <c r="AI82" s="471"/>
      <c r="AJ82" s="471"/>
      <c r="AK82" s="471"/>
      <c r="AL82" s="471"/>
      <c r="AM82" s="471"/>
      <c r="AN82" s="471"/>
      <c r="AO82" s="471"/>
      <c r="AP82" s="471"/>
      <c r="AQ82" s="471"/>
      <c r="AR82" s="471"/>
      <c r="AS82" s="471"/>
      <c r="AT82" s="471"/>
      <c r="AU82" s="471"/>
      <c r="AV82" s="471"/>
      <c r="AW82" s="471"/>
      <c r="AX82" s="471"/>
      <c r="AY82" s="471"/>
      <c r="AZ82" s="471"/>
      <c r="BA82" s="471"/>
      <c r="BB82" s="471"/>
      <c r="BC82" s="471"/>
      <c r="BD82" s="471"/>
      <c r="BE82" s="471"/>
      <c r="BF82" s="471"/>
      <c r="BG82" s="471"/>
      <c r="BH82" s="471"/>
      <c r="BI82" s="471"/>
      <c r="BJ82" s="471"/>
      <c r="BK82" s="471"/>
      <c r="BL82" s="471"/>
      <c r="BM82" s="471"/>
      <c r="BN82" s="471"/>
      <c r="BO82" s="471"/>
      <c r="BP82" s="471"/>
      <c r="BQ82" s="471"/>
      <c r="BR82" s="471"/>
      <c r="BS82" s="471"/>
      <c r="BT82" s="471"/>
      <c r="BU82" s="471"/>
      <c r="BV82" s="471"/>
      <c r="BW82" s="471"/>
      <c r="BX82" s="471"/>
      <c r="BY82" s="471"/>
      <c r="BZ82" s="471"/>
      <c r="CA82" s="471"/>
      <c r="CB82" s="471"/>
      <c r="CC82" s="471"/>
      <c r="CD82" s="471"/>
      <c r="CE82" s="471"/>
      <c r="CF82" s="471"/>
      <c r="CG82" s="471"/>
      <c r="CH82" s="471"/>
      <c r="CI82" s="471"/>
      <c r="CJ82" s="471"/>
      <c r="CK82" s="471"/>
      <c r="CL82" s="471"/>
      <c r="CM82" s="471"/>
      <c r="CN82" s="471"/>
      <c r="CO82" s="471"/>
      <c r="CP82" s="471"/>
      <c r="CQ82" s="471"/>
      <c r="CR82" s="471"/>
      <c r="CS82" s="471"/>
      <c r="CT82" s="471"/>
      <c r="CU82" s="471"/>
      <c r="CV82" s="471"/>
      <c r="CW82" s="471"/>
      <c r="CX82" s="471"/>
      <c r="CY82" s="471"/>
      <c r="CZ82" s="471"/>
      <c r="DA82" s="471"/>
      <c r="DB82" s="471"/>
      <c r="DC82" s="471"/>
      <c r="DD82" s="471"/>
      <c r="DE82" s="471"/>
      <c r="DF82" s="471"/>
      <c r="DG82" s="471"/>
      <c r="DH82" s="471"/>
      <c r="DI82" s="471"/>
      <c r="DJ82" s="471"/>
      <c r="DK82" s="471"/>
      <c r="DL82" s="471"/>
      <c r="DM82" s="471"/>
      <c r="DN82" s="471"/>
      <c r="DO82" s="471"/>
      <c r="DP82" s="471"/>
      <c r="DQ82" s="471"/>
      <c r="DR82" s="471"/>
      <c r="DS82" s="471"/>
      <c r="DT82" s="471"/>
      <c r="DU82" s="471"/>
      <c r="DV82" s="471"/>
      <c r="DW82" s="471"/>
      <c r="DX82" s="471"/>
      <c r="DY82" s="471"/>
      <c r="DZ82" s="471"/>
      <c r="EA82" s="471"/>
    </row>
    <row r="83" spans="1:131" hidden="1" outlineLevel="2" x14ac:dyDescent="0.35">
      <c r="A83" s="404"/>
      <c r="B83" s="56"/>
      <c r="C83" s="405"/>
      <c r="D83" s="406"/>
      <c r="E83" s="407" t="str">
        <f xml:space="preserve"> InpC!E$18</f>
        <v>Acquisition date</v>
      </c>
      <c r="F83" s="407">
        <f xml:space="preserve"> InpC!F$18</f>
        <v>44286</v>
      </c>
      <c r="G83" s="407" t="str">
        <f xml:space="preserve"> InpC!G$18</f>
        <v>date</v>
      </c>
      <c r="H83" s="407"/>
      <c r="I83" s="408"/>
      <c r="J83" s="407"/>
      <c r="K83" s="407"/>
      <c r="L83" s="407"/>
      <c r="M83" s="407"/>
      <c r="N83" s="407"/>
      <c r="O83" s="407"/>
      <c r="P83" s="407"/>
      <c r="Q83" s="407"/>
      <c r="R83" s="407"/>
      <c r="S83" s="407"/>
      <c r="T83" s="407"/>
      <c r="U83" s="407"/>
      <c r="V83" s="407"/>
      <c r="W83" s="407"/>
      <c r="X83" s="407"/>
      <c r="Y83" s="407"/>
      <c r="Z83" s="407"/>
      <c r="AA83" s="407"/>
      <c r="AB83" s="407"/>
      <c r="AC83" s="407"/>
      <c r="AD83" s="407"/>
      <c r="AE83" s="407"/>
      <c r="AF83" s="407"/>
      <c r="AG83" s="407"/>
      <c r="AH83" s="407"/>
      <c r="AI83" s="407"/>
      <c r="AJ83" s="407"/>
      <c r="AK83" s="407"/>
      <c r="AL83" s="407"/>
      <c r="AM83" s="407"/>
      <c r="AN83" s="407"/>
      <c r="AO83" s="407"/>
      <c r="AP83" s="407"/>
      <c r="AQ83" s="407"/>
      <c r="AR83" s="407"/>
      <c r="AS83" s="407"/>
      <c r="AT83" s="407"/>
      <c r="AU83" s="407"/>
      <c r="AV83" s="407"/>
      <c r="AW83" s="407"/>
      <c r="AX83" s="407"/>
      <c r="AY83" s="407"/>
      <c r="AZ83" s="407"/>
      <c r="BA83" s="407"/>
      <c r="BB83" s="407"/>
      <c r="BC83" s="407"/>
      <c r="BD83" s="407"/>
      <c r="BE83" s="407"/>
      <c r="BF83" s="407"/>
      <c r="BG83" s="407"/>
      <c r="BH83" s="407"/>
      <c r="BI83" s="407"/>
      <c r="BJ83" s="407"/>
      <c r="BK83" s="407"/>
      <c r="BL83" s="407"/>
      <c r="BM83" s="407"/>
      <c r="BN83" s="407"/>
      <c r="BO83" s="407"/>
      <c r="BP83" s="407"/>
      <c r="BQ83" s="407"/>
      <c r="BR83" s="407"/>
      <c r="BS83" s="407"/>
      <c r="BT83" s="407"/>
      <c r="BU83" s="407"/>
      <c r="BV83" s="407"/>
      <c r="BW83" s="407"/>
      <c r="BX83" s="407"/>
      <c r="BY83" s="407"/>
      <c r="BZ83" s="407"/>
      <c r="CA83" s="407"/>
      <c r="CB83" s="407"/>
      <c r="CC83" s="407"/>
      <c r="CD83" s="407"/>
      <c r="CE83" s="407"/>
      <c r="CF83" s="407"/>
      <c r="CG83" s="407"/>
      <c r="CH83" s="407"/>
      <c r="CI83" s="407"/>
      <c r="CJ83" s="407"/>
      <c r="CK83" s="407"/>
      <c r="CL83" s="407"/>
      <c r="CM83" s="407"/>
      <c r="CN83" s="407"/>
      <c r="CO83" s="407"/>
      <c r="CP83" s="407"/>
      <c r="CQ83" s="407"/>
      <c r="CR83" s="407"/>
      <c r="CS83" s="407"/>
      <c r="CT83" s="407"/>
      <c r="CU83" s="407"/>
      <c r="CV83" s="407"/>
      <c r="CW83" s="407"/>
      <c r="CX83" s="407"/>
      <c r="CY83" s="407"/>
      <c r="CZ83" s="407"/>
      <c r="DA83" s="407"/>
      <c r="DB83" s="407"/>
      <c r="DC83" s="407"/>
      <c r="DD83" s="407"/>
      <c r="DE83" s="407"/>
      <c r="DF83" s="407"/>
      <c r="DG83" s="407"/>
      <c r="DH83" s="407"/>
      <c r="DI83" s="407"/>
      <c r="DJ83" s="407"/>
      <c r="DK83" s="407"/>
      <c r="DL83" s="407"/>
      <c r="DM83" s="407"/>
      <c r="DN83" s="407"/>
      <c r="DO83" s="407"/>
      <c r="DP83" s="407"/>
      <c r="DQ83" s="407"/>
      <c r="DR83" s="407"/>
      <c r="DS83" s="407"/>
      <c r="DT83" s="407"/>
      <c r="DU83" s="407"/>
      <c r="DV83" s="407"/>
      <c r="DW83" s="407"/>
      <c r="DX83" s="407"/>
      <c r="DY83" s="407"/>
      <c r="DZ83" s="407"/>
      <c r="EA83" s="407"/>
    </row>
    <row r="84" spans="1:131" hidden="1" outlineLevel="2" x14ac:dyDescent="0.35">
      <c r="A84" s="41"/>
      <c r="B84" s="41"/>
      <c r="C84" s="42"/>
      <c r="D84" s="43"/>
      <c r="E84" s="43" t="str">
        <f xml:space="preserve"> InpC!E$20</f>
        <v>Operating years remaining</v>
      </c>
      <c r="F84" s="43">
        <f xml:space="preserve"> InpC!F$20</f>
        <v>25</v>
      </c>
      <c r="G84" s="43" t="str">
        <f xml:space="preserve"> InpC!G$20</f>
        <v>years</v>
      </c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3"/>
      <c r="BR84" s="43"/>
      <c r="BS84" s="43"/>
      <c r="BT84" s="43"/>
      <c r="BU84" s="43"/>
      <c r="BV84" s="43"/>
      <c r="BW84" s="43"/>
      <c r="BX84" s="43"/>
      <c r="BY84" s="43"/>
      <c r="BZ84" s="43"/>
      <c r="CA84" s="43"/>
      <c r="CB84" s="43"/>
      <c r="CC84" s="43"/>
      <c r="CD84" s="43"/>
      <c r="CE84" s="43"/>
      <c r="CF84" s="43"/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/>
      <c r="CX84" s="43"/>
      <c r="CY84" s="43"/>
      <c r="CZ84" s="43"/>
      <c r="DA84" s="43"/>
      <c r="DB84" s="43"/>
      <c r="DC84" s="43"/>
      <c r="DD84" s="43"/>
      <c r="DE84" s="43"/>
      <c r="DF84" s="43"/>
      <c r="DG84" s="43"/>
      <c r="DH84" s="43"/>
      <c r="DI84" s="43"/>
      <c r="DJ84" s="43"/>
      <c r="DK84" s="43"/>
      <c r="DL84" s="43"/>
      <c r="DM84" s="43"/>
      <c r="DN84" s="43"/>
      <c r="DO84" s="43"/>
      <c r="DP84" s="43"/>
      <c r="DQ84" s="43"/>
      <c r="DR84" s="43"/>
      <c r="DS84" s="43"/>
      <c r="DT84" s="43"/>
      <c r="DU84" s="43"/>
      <c r="DV84" s="43"/>
      <c r="DW84" s="43"/>
      <c r="DX84" s="43"/>
      <c r="DY84" s="43"/>
      <c r="DZ84" s="43"/>
      <c r="EA84" s="43"/>
    </row>
    <row r="85" spans="1:131" hidden="1" outlineLevel="2" x14ac:dyDescent="0.35">
      <c r="A85" s="56"/>
      <c r="B85" s="56"/>
      <c r="C85" s="57"/>
      <c r="D85" s="58"/>
      <c r="E85" s="374" t="str">
        <f xml:space="preserve"> InpC!E$21</f>
        <v>Contract extension</v>
      </c>
      <c r="F85" s="374">
        <f xml:space="preserve"> InpC!F$21</f>
        <v>0</v>
      </c>
      <c r="G85" s="374" t="str">
        <f xml:space="preserve"> InpC!G$21</f>
        <v>years</v>
      </c>
      <c r="H85" s="116"/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116"/>
      <c r="AT85" s="116"/>
      <c r="AU85" s="116"/>
      <c r="AV85" s="116"/>
      <c r="AW85" s="116"/>
      <c r="AX85" s="116"/>
      <c r="AY85" s="116"/>
      <c r="AZ85" s="116"/>
      <c r="BA85" s="116"/>
      <c r="BB85" s="116"/>
      <c r="BC85" s="116"/>
      <c r="BD85" s="116"/>
      <c r="BE85" s="116"/>
      <c r="BF85" s="116"/>
      <c r="BG85" s="116"/>
      <c r="BH85" s="116"/>
      <c r="BI85" s="116"/>
      <c r="BJ85" s="116"/>
      <c r="BK85" s="116"/>
      <c r="BL85" s="116"/>
      <c r="BM85" s="116"/>
      <c r="BN85" s="116"/>
      <c r="BO85" s="116"/>
      <c r="BP85" s="116"/>
      <c r="BQ85" s="116"/>
      <c r="BR85" s="116"/>
      <c r="BS85" s="116"/>
      <c r="BT85" s="116"/>
      <c r="BU85" s="116"/>
      <c r="BV85" s="116"/>
      <c r="BW85" s="116"/>
      <c r="BX85" s="116"/>
      <c r="BY85" s="116"/>
      <c r="BZ85" s="116"/>
      <c r="CA85" s="116"/>
      <c r="CB85" s="116"/>
      <c r="CC85" s="116"/>
      <c r="CD85" s="116"/>
      <c r="CE85" s="116"/>
      <c r="CF85" s="116"/>
      <c r="CG85" s="116"/>
      <c r="CH85" s="116"/>
      <c r="CI85" s="116"/>
      <c r="CJ85" s="116"/>
      <c r="CK85" s="116"/>
      <c r="CL85" s="116"/>
      <c r="CM85" s="116"/>
      <c r="CN85" s="116"/>
      <c r="CO85" s="116"/>
      <c r="CP85" s="116"/>
      <c r="CQ85" s="116"/>
      <c r="CR85" s="116"/>
      <c r="CS85" s="116"/>
      <c r="CT85" s="116"/>
      <c r="CU85" s="116"/>
      <c r="CV85" s="116"/>
      <c r="CW85" s="116"/>
      <c r="CX85" s="116"/>
      <c r="CY85" s="116"/>
      <c r="CZ85" s="116"/>
      <c r="DA85" s="116"/>
      <c r="DB85" s="116"/>
      <c r="DC85" s="116"/>
      <c r="DD85" s="116"/>
      <c r="DE85" s="116"/>
      <c r="DF85" s="116"/>
      <c r="DG85" s="116"/>
      <c r="DH85" s="116"/>
      <c r="DI85" s="116"/>
      <c r="DJ85" s="116"/>
      <c r="DK85" s="116"/>
      <c r="DL85" s="116"/>
      <c r="DM85" s="116"/>
      <c r="DN85" s="116"/>
      <c r="DO85" s="116"/>
      <c r="DP85" s="116"/>
      <c r="DQ85" s="116"/>
      <c r="DR85" s="116"/>
      <c r="DS85" s="116"/>
      <c r="DT85" s="116"/>
      <c r="DU85" s="116"/>
      <c r="DV85" s="116"/>
      <c r="DW85" s="116"/>
      <c r="DX85" s="116"/>
      <c r="DY85" s="116"/>
      <c r="DZ85" s="116"/>
      <c r="EA85" s="116"/>
    </row>
    <row r="86" spans="1:131" hidden="1" outlineLevel="2" x14ac:dyDescent="0.35">
      <c r="A86" s="41"/>
      <c r="B86" s="41"/>
      <c r="C86" s="42"/>
      <c r="D86" s="43"/>
      <c r="E86" s="43" t="str">
        <f xml:space="preserve"> InpC!E$56</f>
        <v>Months in year</v>
      </c>
      <c r="F86" s="43">
        <f xml:space="preserve"> InpC!F$56</f>
        <v>12</v>
      </c>
      <c r="G86" s="43" t="str">
        <f xml:space="preserve"> InpC!G$56</f>
        <v>months</v>
      </c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3"/>
      <c r="BR86" s="43"/>
      <c r="BS86" s="43"/>
      <c r="BT86" s="43"/>
      <c r="BU86" s="43"/>
      <c r="BV86" s="43"/>
      <c r="BW86" s="43"/>
      <c r="BX86" s="43"/>
      <c r="BY86" s="43"/>
      <c r="BZ86" s="43"/>
      <c r="CA86" s="43"/>
      <c r="CB86" s="43"/>
      <c r="CC86" s="43"/>
      <c r="CD86" s="43"/>
      <c r="CE86" s="43"/>
      <c r="CF86" s="43"/>
      <c r="CG86" s="43"/>
      <c r="CH86" s="43"/>
      <c r="CI86" s="43"/>
      <c r="CJ86" s="43"/>
      <c r="CK86" s="43"/>
      <c r="CL86" s="43"/>
      <c r="CM86" s="43"/>
      <c r="CN86" s="43"/>
      <c r="CO86" s="43"/>
      <c r="CP86" s="43"/>
      <c r="CQ86" s="43"/>
      <c r="CR86" s="43"/>
      <c r="CS86" s="43"/>
      <c r="CT86" s="43"/>
      <c r="CU86" s="43"/>
      <c r="CV86" s="43"/>
      <c r="CW86" s="43"/>
      <c r="CX86" s="43"/>
      <c r="CY86" s="43"/>
      <c r="CZ86" s="43"/>
      <c r="DA86" s="43"/>
      <c r="DB86" s="43"/>
      <c r="DC86" s="43"/>
      <c r="DD86" s="43"/>
      <c r="DE86" s="43"/>
      <c r="DF86" s="43"/>
      <c r="DG86" s="43"/>
      <c r="DH86" s="43"/>
      <c r="DI86" s="43"/>
      <c r="DJ86" s="43"/>
      <c r="DK86" s="43"/>
      <c r="DL86" s="43"/>
      <c r="DM86" s="43"/>
      <c r="DN86" s="43"/>
      <c r="DO86" s="43"/>
      <c r="DP86" s="43"/>
      <c r="DQ86" s="43"/>
      <c r="DR86" s="43"/>
      <c r="DS86" s="43"/>
      <c r="DT86" s="43"/>
      <c r="DU86" s="43"/>
      <c r="DV86" s="43"/>
      <c r="DW86" s="43"/>
      <c r="DX86" s="43"/>
      <c r="DY86" s="43"/>
      <c r="DZ86" s="43"/>
      <c r="EA86" s="43"/>
    </row>
    <row r="87" spans="1:131" hidden="1" outlineLevel="2" x14ac:dyDescent="0.35">
      <c r="A87" s="473"/>
      <c r="B87" s="473"/>
      <c r="C87" s="474"/>
      <c r="D87" s="454"/>
      <c r="E87" s="453" t="s">
        <v>121</v>
      </c>
      <c r="F87" s="453">
        <f xml:space="preserve"> EOMONTH(F83, ((F84 + F85) * F86))</f>
        <v>53417</v>
      </c>
      <c r="G87" s="453" t="s">
        <v>6</v>
      </c>
      <c r="H87" s="453"/>
      <c r="I87" s="453"/>
      <c r="J87" s="453"/>
      <c r="K87" s="453"/>
      <c r="L87" s="453"/>
      <c r="M87" s="453"/>
      <c r="N87" s="453"/>
      <c r="O87" s="453"/>
      <c r="P87" s="453"/>
      <c r="Q87" s="453"/>
      <c r="R87" s="453"/>
      <c r="S87" s="453"/>
      <c r="T87" s="453"/>
      <c r="U87" s="453"/>
      <c r="V87" s="453"/>
      <c r="W87" s="453"/>
      <c r="X87" s="453"/>
      <c r="Y87" s="453"/>
      <c r="Z87" s="453"/>
      <c r="AA87" s="453"/>
      <c r="AB87" s="453"/>
      <c r="AC87" s="453"/>
      <c r="AD87" s="453"/>
      <c r="AE87" s="453"/>
      <c r="AF87" s="453"/>
      <c r="AG87" s="453"/>
      <c r="AH87" s="453"/>
      <c r="AI87" s="453"/>
      <c r="AJ87" s="453"/>
      <c r="AK87" s="453"/>
      <c r="AL87" s="453"/>
      <c r="AM87" s="453"/>
      <c r="AN87" s="453"/>
      <c r="AO87" s="453"/>
      <c r="AP87" s="453"/>
      <c r="AQ87" s="453"/>
      <c r="AR87" s="453"/>
      <c r="AS87" s="453"/>
      <c r="AT87" s="453"/>
      <c r="AU87" s="453"/>
      <c r="AV87" s="453"/>
      <c r="AW87" s="453"/>
      <c r="AX87" s="453"/>
      <c r="AY87" s="453"/>
      <c r="AZ87" s="453"/>
      <c r="BA87" s="453"/>
      <c r="BB87" s="453"/>
      <c r="BC87" s="453"/>
      <c r="BD87" s="453"/>
      <c r="BE87" s="453"/>
      <c r="BF87" s="453"/>
      <c r="BG87" s="453"/>
      <c r="BH87" s="453"/>
      <c r="BI87" s="453"/>
      <c r="BJ87" s="453"/>
      <c r="BK87" s="453"/>
      <c r="BL87" s="453"/>
      <c r="BM87" s="453"/>
      <c r="BN87" s="453"/>
      <c r="BO87" s="453"/>
      <c r="BP87" s="453"/>
      <c r="BQ87" s="453"/>
      <c r="BR87" s="453"/>
      <c r="BS87" s="453"/>
      <c r="BT87" s="453"/>
      <c r="BU87" s="453"/>
      <c r="BV87" s="453"/>
      <c r="BW87" s="453"/>
      <c r="BX87" s="453"/>
      <c r="BY87" s="453"/>
      <c r="BZ87" s="453"/>
      <c r="CA87" s="453"/>
      <c r="CB87" s="453"/>
      <c r="CC87" s="453"/>
      <c r="CD87" s="453"/>
      <c r="CE87" s="453"/>
      <c r="CF87" s="453"/>
      <c r="CG87" s="453"/>
      <c r="CH87" s="453"/>
      <c r="CI87" s="453"/>
      <c r="CJ87" s="453"/>
      <c r="CK87" s="453"/>
      <c r="CL87" s="453"/>
      <c r="CM87" s="453"/>
      <c r="CN87" s="453"/>
      <c r="CO87" s="453"/>
      <c r="CP87" s="453"/>
      <c r="CQ87" s="453"/>
      <c r="CR87" s="453"/>
      <c r="CS87" s="453"/>
      <c r="CT87" s="453"/>
      <c r="CU87" s="453"/>
      <c r="CV87" s="453"/>
      <c r="CW87" s="453"/>
      <c r="CX87" s="453"/>
      <c r="CY87" s="453"/>
      <c r="CZ87" s="453"/>
      <c r="DA87" s="453"/>
      <c r="DB87" s="453"/>
      <c r="DC87" s="453"/>
      <c r="DD87" s="453"/>
      <c r="DE87" s="453"/>
      <c r="DF87" s="453"/>
      <c r="DG87" s="453"/>
      <c r="DH87" s="453"/>
      <c r="DI87" s="453"/>
      <c r="DJ87" s="453"/>
      <c r="DK87" s="453"/>
      <c r="DL87" s="453"/>
      <c r="DM87" s="453"/>
      <c r="DN87" s="453"/>
      <c r="DO87" s="453"/>
      <c r="DP87" s="453"/>
      <c r="DQ87" s="453"/>
      <c r="DR87" s="453"/>
      <c r="DS87" s="453"/>
      <c r="DT87" s="453"/>
      <c r="DU87" s="453"/>
      <c r="DV87" s="453"/>
      <c r="DW87" s="453"/>
      <c r="DX87" s="453"/>
      <c r="DY87" s="453"/>
      <c r="DZ87" s="453"/>
      <c r="EA87" s="453"/>
    </row>
    <row r="88" spans="1:131" hidden="1" outlineLevel="2" x14ac:dyDescent="0.35">
      <c r="A88" s="209"/>
      <c r="B88" s="209"/>
      <c r="C88" s="210"/>
      <c r="D88" s="211"/>
      <c r="E88" s="471"/>
      <c r="F88" s="471"/>
      <c r="G88" s="471"/>
      <c r="H88" s="471"/>
      <c r="I88" s="472"/>
      <c r="J88" s="471"/>
      <c r="K88" s="471"/>
      <c r="L88" s="471"/>
      <c r="M88" s="471"/>
      <c r="N88" s="471"/>
      <c r="O88" s="471"/>
      <c r="P88" s="471"/>
      <c r="Q88" s="471"/>
      <c r="R88" s="471"/>
      <c r="S88" s="471"/>
      <c r="T88" s="471"/>
      <c r="U88" s="471"/>
      <c r="V88" s="471"/>
      <c r="W88" s="471"/>
      <c r="X88" s="471"/>
      <c r="Y88" s="471"/>
      <c r="Z88" s="471"/>
      <c r="AA88" s="471"/>
      <c r="AB88" s="471"/>
      <c r="AC88" s="471"/>
      <c r="AD88" s="471"/>
      <c r="AE88" s="471"/>
      <c r="AF88" s="471"/>
      <c r="AG88" s="471"/>
      <c r="AH88" s="471"/>
      <c r="AI88" s="471"/>
      <c r="AJ88" s="471"/>
      <c r="AK88" s="471"/>
      <c r="AL88" s="471"/>
      <c r="AM88" s="471"/>
      <c r="AN88" s="471"/>
      <c r="AO88" s="471"/>
      <c r="AP88" s="471"/>
      <c r="AQ88" s="471"/>
      <c r="AR88" s="471"/>
      <c r="AS88" s="471"/>
      <c r="AT88" s="471"/>
      <c r="AU88" s="471"/>
      <c r="AV88" s="471"/>
      <c r="AW88" s="471"/>
      <c r="AX88" s="471"/>
      <c r="AY88" s="471"/>
      <c r="AZ88" s="471"/>
      <c r="BA88" s="471"/>
      <c r="BB88" s="471"/>
      <c r="BC88" s="471"/>
      <c r="BD88" s="471"/>
      <c r="BE88" s="471"/>
      <c r="BF88" s="471"/>
      <c r="BG88" s="471"/>
      <c r="BH88" s="471"/>
      <c r="BI88" s="471"/>
      <c r="BJ88" s="471"/>
      <c r="BK88" s="471"/>
      <c r="BL88" s="471"/>
      <c r="BM88" s="471"/>
      <c r="BN88" s="471"/>
      <c r="BO88" s="471"/>
      <c r="BP88" s="471"/>
      <c r="BQ88" s="471"/>
      <c r="BR88" s="471"/>
      <c r="BS88" s="471"/>
      <c r="BT88" s="471"/>
      <c r="BU88" s="471"/>
      <c r="BV88" s="471"/>
      <c r="BW88" s="471"/>
      <c r="BX88" s="471"/>
      <c r="BY88" s="471"/>
      <c r="BZ88" s="471"/>
      <c r="CA88" s="471"/>
      <c r="CB88" s="471"/>
      <c r="CC88" s="471"/>
      <c r="CD88" s="471"/>
      <c r="CE88" s="471"/>
      <c r="CF88" s="471"/>
      <c r="CG88" s="471"/>
      <c r="CH88" s="471"/>
      <c r="CI88" s="471"/>
      <c r="CJ88" s="471"/>
      <c r="CK88" s="471"/>
      <c r="CL88" s="471"/>
      <c r="CM88" s="471"/>
      <c r="CN88" s="471"/>
      <c r="CO88" s="471"/>
      <c r="CP88" s="471"/>
      <c r="CQ88" s="471"/>
      <c r="CR88" s="471"/>
      <c r="CS88" s="471"/>
      <c r="CT88" s="471"/>
      <c r="CU88" s="471"/>
      <c r="CV88" s="471"/>
      <c r="CW88" s="471"/>
      <c r="CX88" s="471"/>
      <c r="CY88" s="471"/>
      <c r="CZ88" s="471"/>
      <c r="DA88" s="471"/>
      <c r="DB88" s="471"/>
      <c r="DC88" s="471"/>
      <c r="DD88" s="471"/>
      <c r="DE88" s="471"/>
      <c r="DF88" s="471"/>
      <c r="DG88" s="471"/>
      <c r="DH88" s="471"/>
      <c r="DI88" s="471"/>
      <c r="DJ88" s="471"/>
      <c r="DK88" s="471"/>
      <c r="DL88" s="471"/>
      <c r="DM88" s="471"/>
      <c r="DN88" s="471"/>
      <c r="DO88" s="471"/>
      <c r="DP88" s="471"/>
      <c r="DQ88" s="471"/>
      <c r="DR88" s="471"/>
      <c r="DS88" s="471"/>
      <c r="DT88" s="471"/>
      <c r="DU88" s="471"/>
      <c r="DV88" s="471"/>
      <c r="DW88" s="471"/>
      <c r="DX88" s="471"/>
      <c r="DY88" s="471"/>
      <c r="DZ88" s="471"/>
      <c r="EA88" s="471"/>
    </row>
    <row r="89" spans="1:131" hidden="1" outlineLevel="2" x14ac:dyDescent="0.35">
      <c r="A89" s="475"/>
      <c r="B89" s="475"/>
      <c r="C89" s="476"/>
      <c r="D89" s="477"/>
      <c r="E89" s="388" t="str">
        <f xml:space="preserve"> E$87</f>
        <v>End of operating period</v>
      </c>
      <c r="F89" s="388">
        <f xml:space="preserve"> F$87</f>
        <v>53417</v>
      </c>
      <c r="G89" s="388" t="str">
        <f xml:space="preserve"> G$87</f>
        <v>date</v>
      </c>
      <c r="H89" s="388"/>
      <c r="I89" s="388"/>
      <c r="J89" s="388"/>
      <c r="K89" s="388"/>
      <c r="L89" s="388"/>
      <c r="M89" s="388"/>
      <c r="N89" s="388"/>
      <c r="O89" s="388"/>
      <c r="P89" s="388"/>
      <c r="Q89" s="388"/>
      <c r="R89" s="388"/>
      <c r="S89" s="388"/>
      <c r="T89" s="388"/>
      <c r="U89" s="388"/>
      <c r="V89" s="388"/>
      <c r="W89" s="388"/>
      <c r="X89" s="388"/>
      <c r="Y89" s="388"/>
      <c r="Z89" s="388"/>
      <c r="AA89" s="388"/>
      <c r="AB89" s="388"/>
      <c r="AC89" s="388"/>
      <c r="AD89" s="388"/>
      <c r="AE89" s="388"/>
      <c r="AF89" s="388"/>
      <c r="AG89" s="388"/>
      <c r="AH89" s="388"/>
      <c r="AI89" s="388"/>
      <c r="AJ89" s="388"/>
      <c r="AK89" s="388"/>
      <c r="AL89" s="388"/>
      <c r="AM89" s="388"/>
      <c r="AN89" s="388"/>
      <c r="AO89" s="388"/>
      <c r="AP89" s="388"/>
      <c r="AQ89" s="388"/>
      <c r="AR89" s="388"/>
      <c r="AS89" s="388"/>
      <c r="AT89" s="388"/>
      <c r="AU89" s="388"/>
      <c r="AV89" s="388"/>
      <c r="AW89" s="388"/>
      <c r="AX89" s="388"/>
      <c r="AY89" s="388"/>
      <c r="AZ89" s="388"/>
      <c r="BA89" s="388"/>
      <c r="BB89" s="388"/>
      <c r="BC89" s="388"/>
      <c r="BD89" s="388"/>
      <c r="BE89" s="388"/>
      <c r="BF89" s="388"/>
      <c r="BG89" s="388"/>
      <c r="BH89" s="388"/>
      <c r="BI89" s="388"/>
      <c r="BJ89" s="388"/>
      <c r="BK89" s="388"/>
      <c r="BL89" s="388"/>
      <c r="BM89" s="388"/>
      <c r="BN89" s="388"/>
      <c r="BO89" s="388"/>
      <c r="BP89" s="388"/>
      <c r="BQ89" s="388"/>
      <c r="BR89" s="388"/>
      <c r="BS89" s="388"/>
      <c r="BT89" s="388"/>
      <c r="BU89" s="388"/>
      <c r="BV89" s="388"/>
      <c r="BW89" s="388"/>
      <c r="BX89" s="388"/>
      <c r="BY89" s="388"/>
      <c r="BZ89" s="388"/>
      <c r="CA89" s="388"/>
      <c r="CB89" s="388"/>
      <c r="CC89" s="388"/>
      <c r="CD89" s="388"/>
      <c r="CE89" s="388"/>
      <c r="CF89" s="388"/>
      <c r="CG89" s="388"/>
      <c r="CH89" s="388"/>
      <c r="CI89" s="388"/>
      <c r="CJ89" s="388"/>
      <c r="CK89" s="388"/>
      <c r="CL89" s="388"/>
      <c r="CM89" s="388"/>
      <c r="CN89" s="388"/>
      <c r="CO89" s="388"/>
      <c r="CP89" s="388"/>
      <c r="CQ89" s="388"/>
      <c r="CR89" s="388"/>
      <c r="CS89" s="388"/>
      <c r="CT89" s="388"/>
      <c r="CU89" s="388"/>
      <c r="CV89" s="388"/>
      <c r="CW89" s="388"/>
      <c r="CX89" s="388"/>
      <c r="CY89" s="388"/>
      <c r="CZ89" s="388"/>
      <c r="DA89" s="388"/>
      <c r="DB89" s="388"/>
      <c r="DC89" s="388"/>
      <c r="DD89" s="388"/>
      <c r="DE89" s="388"/>
      <c r="DF89" s="388"/>
      <c r="DG89" s="388"/>
      <c r="DH89" s="388"/>
      <c r="DI89" s="388"/>
      <c r="DJ89" s="388"/>
      <c r="DK89" s="388"/>
      <c r="DL89" s="388"/>
      <c r="DM89" s="388"/>
      <c r="DN89" s="388"/>
      <c r="DO89" s="388"/>
      <c r="DP89" s="388"/>
      <c r="DQ89" s="388"/>
      <c r="DR89" s="388"/>
      <c r="DS89" s="388"/>
      <c r="DT89" s="388"/>
      <c r="DU89" s="388"/>
      <c r="DV89" s="388"/>
      <c r="DW89" s="388"/>
      <c r="DX89" s="388"/>
      <c r="DY89" s="388"/>
      <c r="DZ89" s="388"/>
      <c r="EA89" s="388"/>
    </row>
    <row r="90" spans="1:131" hidden="1" outlineLevel="2" x14ac:dyDescent="0.35">
      <c r="A90" s="383"/>
      <c r="B90" s="209"/>
      <c r="C90" s="384"/>
      <c r="D90" s="263"/>
      <c r="E90" s="451" t="str">
        <f t="shared" ref="E90:BP90" si="92" xml:space="preserve"> E$25</f>
        <v>Model period ending</v>
      </c>
      <c r="F90" s="451">
        <f t="shared" si="92"/>
        <v>0</v>
      </c>
      <c r="G90" s="451" t="str">
        <f t="shared" si="92"/>
        <v>date</v>
      </c>
      <c r="H90" s="451">
        <f t="shared" si="92"/>
        <v>0</v>
      </c>
      <c r="I90" s="452">
        <f t="shared" si="92"/>
        <v>0</v>
      </c>
      <c r="J90" s="451">
        <f t="shared" si="92"/>
        <v>44104</v>
      </c>
      <c r="K90" s="451">
        <f t="shared" si="92"/>
        <v>44196</v>
      </c>
      <c r="L90" s="451">
        <f t="shared" si="92"/>
        <v>44286</v>
      </c>
      <c r="M90" s="451">
        <f t="shared" si="92"/>
        <v>44377</v>
      </c>
      <c r="N90" s="451">
        <f t="shared" si="92"/>
        <v>44469</v>
      </c>
      <c r="O90" s="451">
        <f t="shared" si="92"/>
        <v>44561</v>
      </c>
      <c r="P90" s="451">
        <f t="shared" si="92"/>
        <v>44651</v>
      </c>
      <c r="Q90" s="451">
        <f t="shared" si="92"/>
        <v>44742</v>
      </c>
      <c r="R90" s="451">
        <f t="shared" si="92"/>
        <v>44834</v>
      </c>
      <c r="S90" s="451">
        <f t="shared" si="92"/>
        <v>44926</v>
      </c>
      <c r="T90" s="451">
        <f t="shared" si="92"/>
        <v>45016</v>
      </c>
      <c r="U90" s="451">
        <f t="shared" si="92"/>
        <v>45107</v>
      </c>
      <c r="V90" s="451">
        <f t="shared" si="92"/>
        <v>45199</v>
      </c>
      <c r="W90" s="451">
        <f t="shared" si="92"/>
        <v>45291</v>
      </c>
      <c r="X90" s="451">
        <f t="shared" si="92"/>
        <v>45382</v>
      </c>
      <c r="Y90" s="451">
        <f t="shared" si="92"/>
        <v>45473</v>
      </c>
      <c r="Z90" s="451">
        <f t="shared" si="92"/>
        <v>45565</v>
      </c>
      <c r="AA90" s="451">
        <f t="shared" si="92"/>
        <v>45657</v>
      </c>
      <c r="AB90" s="451">
        <f t="shared" si="92"/>
        <v>45747</v>
      </c>
      <c r="AC90" s="451">
        <f t="shared" si="92"/>
        <v>45838</v>
      </c>
      <c r="AD90" s="451">
        <f t="shared" si="92"/>
        <v>45930</v>
      </c>
      <c r="AE90" s="451">
        <f t="shared" si="92"/>
        <v>46022</v>
      </c>
      <c r="AF90" s="451">
        <f t="shared" si="92"/>
        <v>46112</v>
      </c>
      <c r="AG90" s="451">
        <f t="shared" si="92"/>
        <v>46203</v>
      </c>
      <c r="AH90" s="451">
        <f t="shared" si="92"/>
        <v>46295</v>
      </c>
      <c r="AI90" s="451">
        <f t="shared" si="92"/>
        <v>46387</v>
      </c>
      <c r="AJ90" s="451">
        <f t="shared" si="92"/>
        <v>46477</v>
      </c>
      <c r="AK90" s="451">
        <f t="shared" si="92"/>
        <v>46568</v>
      </c>
      <c r="AL90" s="451">
        <f t="shared" si="92"/>
        <v>46660</v>
      </c>
      <c r="AM90" s="451">
        <f t="shared" si="92"/>
        <v>46752</v>
      </c>
      <c r="AN90" s="451">
        <f t="shared" si="92"/>
        <v>46843</v>
      </c>
      <c r="AO90" s="451">
        <f t="shared" si="92"/>
        <v>46934</v>
      </c>
      <c r="AP90" s="451">
        <f t="shared" si="92"/>
        <v>47026</v>
      </c>
      <c r="AQ90" s="451">
        <f t="shared" si="92"/>
        <v>47118</v>
      </c>
      <c r="AR90" s="451">
        <f t="shared" si="92"/>
        <v>47208</v>
      </c>
      <c r="AS90" s="451">
        <f t="shared" si="92"/>
        <v>47299</v>
      </c>
      <c r="AT90" s="451">
        <f t="shared" si="92"/>
        <v>47391</v>
      </c>
      <c r="AU90" s="451">
        <f t="shared" si="92"/>
        <v>47483</v>
      </c>
      <c r="AV90" s="451">
        <f t="shared" si="92"/>
        <v>47573</v>
      </c>
      <c r="AW90" s="451">
        <f t="shared" si="92"/>
        <v>47664</v>
      </c>
      <c r="AX90" s="451">
        <f t="shared" si="92"/>
        <v>47756</v>
      </c>
      <c r="AY90" s="451">
        <f t="shared" si="92"/>
        <v>47848</v>
      </c>
      <c r="AZ90" s="451">
        <f t="shared" si="92"/>
        <v>47938</v>
      </c>
      <c r="BA90" s="451">
        <f t="shared" si="92"/>
        <v>48029</v>
      </c>
      <c r="BB90" s="451">
        <f t="shared" si="92"/>
        <v>48121</v>
      </c>
      <c r="BC90" s="451">
        <f t="shared" si="92"/>
        <v>48213</v>
      </c>
      <c r="BD90" s="451">
        <f t="shared" si="92"/>
        <v>48304</v>
      </c>
      <c r="BE90" s="451">
        <f t="shared" si="92"/>
        <v>48395</v>
      </c>
      <c r="BF90" s="451">
        <f t="shared" si="92"/>
        <v>48487</v>
      </c>
      <c r="BG90" s="451">
        <f t="shared" si="92"/>
        <v>48579</v>
      </c>
      <c r="BH90" s="451">
        <f t="shared" si="92"/>
        <v>48669</v>
      </c>
      <c r="BI90" s="451">
        <f t="shared" si="92"/>
        <v>48760</v>
      </c>
      <c r="BJ90" s="451">
        <f t="shared" si="92"/>
        <v>48852</v>
      </c>
      <c r="BK90" s="451">
        <f t="shared" si="92"/>
        <v>48944</v>
      </c>
      <c r="BL90" s="451">
        <f t="shared" si="92"/>
        <v>49034</v>
      </c>
      <c r="BM90" s="451">
        <f t="shared" si="92"/>
        <v>49125</v>
      </c>
      <c r="BN90" s="451">
        <f t="shared" si="92"/>
        <v>49217</v>
      </c>
      <c r="BO90" s="451">
        <f t="shared" si="92"/>
        <v>49309</v>
      </c>
      <c r="BP90" s="451">
        <f t="shared" si="92"/>
        <v>49399</v>
      </c>
      <c r="BQ90" s="451">
        <f t="shared" ref="BQ90:EA90" si="93" xml:space="preserve"> BQ$25</f>
        <v>49490</v>
      </c>
      <c r="BR90" s="451">
        <f t="shared" si="93"/>
        <v>49582</v>
      </c>
      <c r="BS90" s="451">
        <f t="shared" si="93"/>
        <v>49674</v>
      </c>
      <c r="BT90" s="451">
        <f t="shared" si="93"/>
        <v>49765</v>
      </c>
      <c r="BU90" s="451">
        <f t="shared" si="93"/>
        <v>49856</v>
      </c>
      <c r="BV90" s="451">
        <f t="shared" si="93"/>
        <v>49948</v>
      </c>
      <c r="BW90" s="451">
        <f t="shared" si="93"/>
        <v>50040</v>
      </c>
      <c r="BX90" s="451">
        <f t="shared" si="93"/>
        <v>50130</v>
      </c>
      <c r="BY90" s="451">
        <f t="shared" si="93"/>
        <v>50221</v>
      </c>
      <c r="BZ90" s="451">
        <f t="shared" si="93"/>
        <v>50313</v>
      </c>
      <c r="CA90" s="451">
        <f t="shared" si="93"/>
        <v>50405</v>
      </c>
      <c r="CB90" s="451">
        <f t="shared" si="93"/>
        <v>50495</v>
      </c>
      <c r="CC90" s="451">
        <f t="shared" si="93"/>
        <v>50586</v>
      </c>
      <c r="CD90" s="451">
        <f t="shared" si="93"/>
        <v>50678</v>
      </c>
      <c r="CE90" s="451">
        <f t="shared" si="93"/>
        <v>50770</v>
      </c>
      <c r="CF90" s="451">
        <f t="shared" si="93"/>
        <v>50860</v>
      </c>
      <c r="CG90" s="451">
        <f t="shared" si="93"/>
        <v>50951</v>
      </c>
      <c r="CH90" s="451">
        <f t="shared" si="93"/>
        <v>51043</v>
      </c>
      <c r="CI90" s="451">
        <f t="shared" si="93"/>
        <v>51135</v>
      </c>
      <c r="CJ90" s="451">
        <f t="shared" si="93"/>
        <v>51226</v>
      </c>
      <c r="CK90" s="451">
        <f t="shared" si="93"/>
        <v>51317</v>
      </c>
      <c r="CL90" s="451">
        <f t="shared" si="93"/>
        <v>51409</v>
      </c>
      <c r="CM90" s="451">
        <f t="shared" si="93"/>
        <v>51501</v>
      </c>
      <c r="CN90" s="451">
        <f t="shared" si="93"/>
        <v>51591</v>
      </c>
      <c r="CO90" s="451">
        <f t="shared" si="93"/>
        <v>51682</v>
      </c>
      <c r="CP90" s="451">
        <f t="shared" si="93"/>
        <v>51774</v>
      </c>
      <c r="CQ90" s="451">
        <f t="shared" si="93"/>
        <v>51866</v>
      </c>
      <c r="CR90" s="451">
        <f t="shared" si="93"/>
        <v>51956</v>
      </c>
      <c r="CS90" s="451">
        <f t="shared" si="93"/>
        <v>52047</v>
      </c>
      <c r="CT90" s="451">
        <f t="shared" si="93"/>
        <v>52139</v>
      </c>
      <c r="CU90" s="451">
        <f t="shared" si="93"/>
        <v>52231</v>
      </c>
      <c r="CV90" s="451">
        <f t="shared" si="93"/>
        <v>52321</v>
      </c>
      <c r="CW90" s="451">
        <f t="shared" si="93"/>
        <v>52412</v>
      </c>
      <c r="CX90" s="451">
        <f t="shared" si="93"/>
        <v>52504</v>
      </c>
      <c r="CY90" s="451">
        <f t="shared" si="93"/>
        <v>52596</v>
      </c>
      <c r="CZ90" s="451">
        <f t="shared" si="93"/>
        <v>52687</v>
      </c>
      <c r="DA90" s="451">
        <f t="shared" si="93"/>
        <v>52778</v>
      </c>
      <c r="DB90" s="451">
        <f t="shared" si="93"/>
        <v>52870</v>
      </c>
      <c r="DC90" s="451">
        <f t="shared" si="93"/>
        <v>52962</v>
      </c>
      <c r="DD90" s="451">
        <f t="shared" si="93"/>
        <v>53052</v>
      </c>
      <c r="DE90" s="451">
        <f t="shared" si="93"/>
        <v>53143</v>
      </c>
      <c r="DF90" s="451">
        <f t="shared" si="93"/>
        <v>53235</v>
      </c>
      <c r="DG90" s="451">
        <f t="shared" si="93"/>
        <v>53327</v>
      </c>
      <c r="DH90" s="451">
        <f t="shared" si="93"/>
        <v>53417</v>
      </c>
      <c r="DI90" s="451">
        <f t="shared" si="93"/>
        <v>53508</v>
      </c>
      <c r="DJ90" s="451">
        <f t="shared" si="93"/>
        <v>53600</v>
      </c>
      <c r="DK90" s="451">
        <f t="shared" si="93"/>
        <v>53692</v>
      </c>
      <c r="DL90" s="451">
        <f t="shared" si="93"/>
        <v>53782</v>
      </c>
      <c r="DM90" s="451">
        <f t="shared" si="93"/>
        <v>53873</v>
      </c>
      <c r="DN90" s="451">
        <f t="shared" si="93"/>
        <v>53965</v>
      </c>
      <c r="DO90" s="451">
        <f t="shared" si="93"/>
        <v>54057</v>
      </c>
      <c r="DP90" s="451">
        <f t="shared" si="93"/>
        <v>54148</v>
      </c>
      <c r="DQ90" s="451">
        <f t="shared" si="93"/>
        <v>54239</v>
      </c>
      <c r="DR90" s="451">
        <f t="shared" si="93"/>
        <v>54331</v>
      </c>
      <c r="DS90" s="451">
        <f t="shared" si="93"/>
        <v>54423</v>
      </c>
      <c r="DT90" s="451">
        <f t="shared" si="93"/>
        <v>54513</v>
      </c>
      <c r="DU90" s="451">
        <f t="shared" si="93"/>
        <v>54604</v>
      </c>
      <c r="DV90" s="451">
        <f t="shared" si="93"/>
        <v>54696</v>
      </c>
      <c r="DW90" s="451">
        <f t="shared" si="93"/>
        <v>54788</v>
      </c>
      <c r="DX90" s="451">
        <f t="shared" si="93"/>
        <v>54878</v>
      </c>
      <c r="DY90" s="451">
        <f t="shared" si="93"/>
        <v>54969</v>
      </c>
      <c r="DZ90" s="451">
        <f t="shared" si="93"/>
        <v>55061</v>
      </c>
      <c r="EA90" s="451">
        <f t="shared" si="93"/>
        <v>55153</v>
      </c>
    </row>
    <row r="91" spans="1:131" hidden="1" outlineLevel="2" x14ac:dyDescent="0.35">
      <c r="A91" s="375"/>
      <c r="B91" s="375"/>
      <c r="C91" s="376"/>
      <c r="D91" s="161"/>
      <c r="E91" s="162" t="s">
        <v>122</v>
      </c>
      <c r="F91" s="162"/>
      <c r="G91" s="162" t="s">
        <v>5</v>
      </c>
      <c r="H91" s="162">
        <f xml:space="preserve"> SUM(J91:EA91)</f>
        <v>1</v>
      </c>
      <c r="I91" s="163"/>
      <c r="J91" s="206">
        <f t="shared" ref="J91:AO91" si="94" xml:space="preserve"> IF(J90 = $F89, 1, 0)</f>
        <v>0</v>
      </c>
      <c r="K91" s="206">
        <f t="shared" si="94"/>
        <v>0</v>
      </c>
      <c r="L91" s="206">
        <f t="shared" si="94"/>
        <v>0</v>
      </c>
      <c r="M91" s="206">
        <f t="shared" si="94"/>
        <v>0</v>
      </c>
      <c r="N91" s="206">
        <f t="shared" si="94"/>
        <v>0</v>
      </c>
      <c r="O91" s="206">
        <f t="shared" si="94"/>
        <v>0</v>
      </c>
      <c r="P91" s="206">
        <f t="shared" si="94"/>
        <v>0</v>
      </c>
      <c r="Q91" s="206">
        <f t="shared" si="94"/>
        <v>0</v>
      </c>
      <c r="R91" s="206">
        <f t="shared" si="94"/>
        <v>0</v>
      </c>
      <c r="S91" s="206">
        <f t="shared" si="94"/>
        <v>0</v>
      </c>
      <c r="T91" s="206">
        <f t="shared" si="94"/>
        <v>0</v>
      </c>
      <c r="U91" s="206">
        <f t="shared" si="94"/>
        <v>0</v>
      </c>
      <c r="V91" s="206">
        <f t="shared" si="94"/>
        <v>0</v>
      </c>
      <c r="W91" s="206">
        <f t="shared" si="94"/>
        <v>0</v>
      </c>
      <c r="X91" s="206">
        <f t="shared" si="94"/>
        <v>0</v>
      </c>
      <c r="Y91" s="206">
        <f t="shared" si="94"/>
        <v>0</v>
      </c>
      <c r="Z91" s="206">
        <f t="shared" si="94"/>
        <v>0</v>
      </c>
      <c r="AA91" s="206">
        <f t="shared" si="94"/>
        <v>0</v>
      </c>
      <c r="AB91" s="206">
        <f t="shared" si="94"/>
        <v>0</v>
      </c>
      <c r="AC91" s="206">
        <f t="shared" si="94"/>
        <v>0</v>
      </c>
      <c r="AD91" s="206">
        <f t="shared" si="94"/>
        <v>0</v>
      </c>
      <c r="AE91" s="206">
        <f t="shared" si="94"/>
        <v>0</v>
      </c>
      <c r="AF91" s="206">
        <f t="shared" si="94"/>
        <v>0</v>
      </c>
      <c r="AG91" s="206">
        <f t="shared" si="94"/>
        <v>0</v>
      </c>
      <c r="AH91" s="206">
        <f t="shared" si="94"/>
        <v>0</v>
      </c>
      <c r="AI91" s="206">
        <f t="shared" si="94"/>
        <v>0</v>
      </c>
      <c r="AJ91" s="206">
        <f t="shared" si="94"/>
        <v>0</v>
      </c>
      <c r="AK91" s="206">
        <f t="shared" si="94"/>
        <v>0</v>
      </c>
      <c r="AL91" s="206">
        <f t="shared" si="94"/>
        <v>0</v>
      </c>
      <c r="AM91" s="206">
        <f t="shared" si="94"/>
        <v>0</v>
      </c>
      <c r="AN91" s="206">
        <f t="shared" si="94"/>
        <v>0</v>
      </c>
      <c r="AO91" s="206">
        <f t="shared" si="94"/>
        <v>0</v>
      </c>
      <c r="AP91" s="206">
        <f t="shared" ref="AP91:BU91" si="95" xml:space="preserve"> IF(AP90 = $F89, 1, 0)</f>
        <v>0</v>
      </c>
      <c r="AQ91" s="206">
        <f t="shared" si="95"/>
        <v>0</v>
      </c>
      <c r="AR91" s="206">
        <f t="shared" si="95"/>
        <v>0</v>
      </c>
      <c r="AS91" s="206">
        <f t="shared" si="95"/>
        <v>0</v>
      </c>
      <c r="AT91" s="206">
        <f t="shared" si="95"/>
        <v>0</v>
      </c>
      <c r="AU91" s="206">
        <f t="shared" si="95"/>
        <v>0</v>
      </c>
      <c r="AV91" s="206">
        <f t="shared" si="95"/>
        <v>0</v>
      </c>
      <c r="AW91" s="206">
        <f t="shared" si="95"/>
        <v>0</v>
      </c>
      <c r="AX91" s="206">
        <f t="shared" si="95"/>
        <v>0</v>
      </c>
      <c r="AY91" s="206">
        <f t="shared" si="95"/>
        <v>0</v>
      </c>
      <c r="AZ91" s="206">
        <f t="shared" si="95"/>
        <v>0</v>
      </c>
      <c r="BA91" s="206">
        <f t="shared" si="95"/>
        <v>0</v>
      </c>
      <c r="BB91" s="206">
        <f t="shared" si="95"/>
        <v>0</v>
      </c>
      <c r="BC91" s="206">
        <f t="shared" si="95"/>
        <v>0</v>
      </c>
      <c r="BD91" s="206">
        <f t="shared" si="95"/>
        <v>0</v>
      </c>
      <c r="BE91" s="206">
        <f t="shared" si="95"/>
        <v>0</v>
      </c>
      <c r="BF91" s="206">
        <f t="shared" si="95"/>
        <v>0</v>
      </c>
      <c r="BG91" s="206">
        <f t="shared" si="95"/>
        <v>0</v>
      </c>
      <c r="BH91" s="206">
        <f t="shared" si="95"/>
        <v>0</v>
      </c>
      <c r="BI91" s="206">
        <f t="shared" si="95"/>
        <v>0</v>
      </c>
      <c r="BJ91" s="206">
        <f t="shared" si="95"/>
        <v>0</v>
      </c>
      <c r="BK91" s="206">
        <f t="shared" si="95"/>
        <v>0</v>
      </c>
      <c r="BL91" s="206">
        <f t="shared" si="95"/>
        <v>0</v>
      </c>
      <c r="BM91" s="206">
        <f t="shared" si="95"/>
        <v>0</v>
      </c>
      <c r="BN91" s="206">
        <f t="shared" si="95"/>
        <v>0</v>
      </c>
      <c r="BO91" s="206">
        <f t="shared" si="95"/>
        <v>0</v>
      </c>
      <c r="BP91" s="206">
        <f t="shared" si="95"/>
        <v>0</v>
      </c>
      <c r="BQ91" s="206">
        <f t="shared" si="95"/>
        <v>0</v>
      </c>
      <c r="BR91" s="206">
        <f t="shared" si="95"/>
        <v>0</v>
      </c>
      <c r="BS91" s="206">
        <f t="shared" si="95"/>
        <v>0</v>
      </c>
      <c r="BT91" s="206">
        <f t="shared" si="95"/>
        <v>0</v>
      </c>
      <c r="BU91" s="206">
        <f t="shared" si="95"/>
        <v>0</v>
      </c>
      <c r="BV91" s="206">
        <f t="shared" ref="BV91:DA91" si="96" xml:space="preserve"> IF(BV90 = $F89, 1, 0)</f>
        <v>0</v>
      </c>
      <c r="BW91" s="206">
        <f t="shared" si="96"/>
        <v>0</v>
      </c>
      <c r="BX91" s="206">
        <f t="shared" si="96"/>
        <v>0</v>
      </c>
      <c r="BY91" s="206">
        <f t="shared" si="96"/>
        <v>0</v>
      </c>
      <c r="BZ91" s="206">
        <f t="shared" si="96"/>
        <v>0</v>
      </c>
      <c r="CA91" s="206">
        <f t="shared" si="96"/>
        <v>0</v>
      </c>
      <c r="CB91" s="206">
        <f t="shared" si="96"/>
        <v>0</v>
      </c>
      <c r="CC91" s="206">
        <f t="shared" si="96"/>
        <v>0</v>
      </c>
      <c r="CD91" s="206">
        <f t="shared" si="96"/>
        <v>0</v>
      </c>
      <c r="CE91" s="206">
        <f t="shared" si="96"/>
        <v>0</v>
      </c>
      <c r="CF91" s="206">
        <f t="shared" si="96"/>
        <v>0</v>
      </c>
      <c r="CG91" s="206">
        <f t="shared" si="96"/>
        <v>0</v>
      </c>
      <c r="CH91" s="206">
        <f t="shared" si="96"/>
        <v>0</v>
      </c>
      <c r="CI91" s="206">
        <f t="shared" si="96"/>
        <v>0</v>
      </c>
      <c r="CJ91" s="206">
        <f t="shared" si="96"/>
        <v>0</v>
      </c>
      <c r="CK91" s="206">
        <f t="shared" si="96"/>
        <v>0</v>
      </c>
      <c r="CL91" s="206">
        <f t="shared" si="96"/>
        <v>0</v>
      </c>
      <c r="CM91" s="206">
        <f t="shared" si="96"/>
        <v>0</v>
      </c>
      <c r="CN91" s="206">
        <f t="shared" si="96"/>
        <v>0</v>
      </c>
      <c r="CO91" s="206">
        <f t="shared" si="96"/>
        <v>0</v>
      </c>
      <c r="CP91" s="206">
        <f t="shared" si="96"/>
        <v>0</v>
      </c>
      <c r="CQ91" s="206">
        <f t="shared" si="96"/>
        <v>0</v>
      </c>
      <c r="CR91" s="206">
        <f t="shared" si="96"/>
        <v>0</v>
      </c>
      <c r="CS91" s="206">
        <f t="shared" si="96"/>
        <v>0</v>
      </c>
      <c r="CT91" s="206">
        <f t="shared" si="96"/>
        <v>0</v>
      </c>
      <c r="CU91" s="206">
        <f t="shared" si="96"/>
        <v>0</v>
      </c>
      <c r="CV91" s="206">
        <f t="shared" si="96"/>
        <v>0</v>
      </c>
      <c r="CW91" s="206">
        <f t="shared" si="96"/>
        <v>0</v>
      </c>
      <c r="CX91" s="206">
        <f t="shared" si="96"/>
        <v>0</v>
      </c>
      <c r="CY91" s="206">
        <f t="shared" si="96"/>
        <v>0</v>
      </c>
      <c r="CZ91" s="206">
        <f t="shared" si="96"/>
        <v>0</v>
      </c>
      <c r="DA91" s="206">
        <f t="shared" si="96"/>
        <v>0</v>
      </c>
      <c r="DB91" s="206">
        <f t="shared" ref="DB91:EA91" si="97" xml:space="preserve"> IF(DB90 = $F89, 1, 0)</f>
        <v>0</v>
      </c>
      <c r="DC91" s="206">
        <f t="shared" si="97"/>
        <v>0</v>
      </c>
      <c r="DD91" s="206">
        <f t="shared" si="97"/>
        <v>0</v>
      </c>
      <c r="DE91" s="206">
        <f t="shared" si="97"/>
        <v>0</v>
      </c>
      <c r="DF91" s="206">
        <f t="shared" si="97"/>
        <v>0</v>
      </c>
      <c r="DG91" s="206">
        <f t="shared" si="97"/>
        <v>0</v>
      </c>
      <c r="DH91" s="206">
        <f t="shared" si="97"/>
        <v>1</v>
      </c>
      <c r="DI91" s="206">
        <f t="shared" si="97"/>
        <v>0</v>
      </c>
      <c r="DJ91" s="206">
        <f t="shared" si="97"/>
        <v>0</v>
      </c>
      <c r="DK91" s="206">
        <f t="shared" si="97"/>
        <v>0</v>
      </c>
      <c r="DL91" s="206">
        <f t="shared" si="97"/>
        <v>0</v>
      </c>
      <c r="DM91" s="206">
        <f t="shared" si="97"/>
        <v>0</v>
      </c>
      <c r="DN91" s="206">
        <f t="shared" si="97"/>
        <v>0</v>
      </c>
      <c r="DO91" s="206">
        <f t="shared" si="97"/>
        <v>0</v>
      </c>
      <c r="DP91" s="206">
        <f t="shared" si="97"/>
        <v>0</v>
      </c>
      <c r="DQ91" s="206">
        <f t="shared" si="97"/>
        <v>0</v>
      </c>
      <c r="DR91" s="206">
        <f t="shared" si="97"/>
        <v>0</v>
      </c>
      <c r="DS91" s="206">
        <f t="shared" si="97"/>
        <v>0</v>
      </c>
      <c r="DT91" s="206">
        <f t="shared" si="97"/>
        <v>0</v>
      </c>
      <c r="DU91" s="206">
        <f t="shared" si="97"/>
        <v>0</v>
      </c>
      <c r="DV91" s="206">
        <f t="shared" si="97"/>
        <v>0</v>
      </c>
      <c r="DW91" s="206">
        <f t="shared" si="97"/>
        <v>0</v>
      </c>
      <c r="DX91" s="206">
        <f t="shared" si="97"/>
        <v>0</v>
      </c>
      <c r="DY91" s="206">
        <f t="shared" si="97"/>
        <v>0</v>
      </c>
      <c r="DZ91" s="206">
        <f t="shared" si="97"/>
        <v>0</v>
      </c>
      <c r="EA91" s="206">
        <f t="shared" si="97"/>
        <v>0</v>
      </c>
    </row>
    <row r="92" spans="1:131" hidden="1" outlineLevel="1" x14ac:dyDescent="0.35">
      <c r="A92" s="209"/>
      <c r="B92" s="209"/>
      <c r="C92" s="210"/>
      <c r="D92" s="211"/>
      <c r="E92" s="471"/>
      <c r="F92" s="471"/>
      <c r="G92" s="471"/>
      <c r="H92" s="471"/>
      <c r="I92" s="472"/>
      <c r="J92" s="471"/>
      <c r="K92" s="471"/>
      <c r="L92" s="471"/>
      <c r="M92" s="471"/>
      <c r="N92" s="471"/>
      <c r="O92" s="471"/>
      <c r="P92" s="471"/>
      <c r="Q92" s="471"/>
      <c r="R92" s="471"/>
      <c r="S92" s="471"/>
      <c r="T92" s="471"/>
      <c r="U92" s="471"/>
      <c r="V92" s="471"/>
      <c r="W92" s="471"/>
      <c r="X92" s="471"/>
      <c r="Y92" s="471"/>
      <c r="Z92" s="471"/>
      <c r="AA92" s="471"/>
      <c r="AB92" s="471"/>
      <c r="AC92" s="471"/>
      <c r="AD92" s="471"/>
      <c r="AE92" s="471"/>
      <c r="AF92" s="471"/>
      <c r="AG92" s="471"/>
      <c r="AH92" s="471"/>
      <c r="AI92" s="471"/>
      <c r="AJ92" s="471"/>
      <c r="AK92" s="471"/>
      <c r="AL92" s="471"/>
      <c r="AM92" s="471"/>
      <c r="AN92" s="471"/>
      <c r="AO92" s="471"/>
      <c r="AP92" s="471"/>
      <c r="AQ92" s="471"/>
      <c r="AR92" s="471"/>
      <c r="AS92" s="471"/>
      <c r="AT92" s="471"/>
      <c r="AU92" s="471"/>
      <c r="AV92" s="471"/>
      <c r="AW92" s="471"/>
      <c r="AX92" s="471"/>
      <c r="AY92" s="471"/>
      <c r="AZ92" s="471"/>
      <c r="BA92" s="471"/>
      <c r="BB92" s="471"/>
      <c r="BC92" s="471"/>
      <c r="BD92" s="471"/>
      <c r="BE92" s="471"/>
      <c r="BF92" s="471"/>
      <c r="BG92" s="471"/>
      <c r="BH92" s="471"/>
      <c r="BI92" s="471"/>
      <c r="BJ92" s="471"/>
      <c r="BK92" s="471"/>
      <c r="BL92" s="471"/>
      <c r="BM92" s="471"/>
      <c r="BN92" s="471"/>
      <c r="BO92" s="471"/>
      <c r="BP92" s="471"/>
      <c r="BQ92" s="471"/>
      <c r="BR92" s="471"/>
      <c r="BS92" s="471"/>
      <c r="BT92" s="471"/>
      <c r="BU92" s="471"/>
      <c r="BV92" s="471"/>
      <c r="BW92" s="471"/>
      <c r="BX92" s="471"/>
      <c r="BY92" s="471"/>
      <c r="BZ92" s="471"/>
      <c r="CA92" s="471"/>
      <c r="CB92" s="471"/>
      <c r="CC92" s="471"/>
      <c r="CD92" s="471"/>
      <c r="CE92" s="471"/>
      <c r="CF92" s="471"/>
      <c r="CG92" s="471"/>
      <c r="CH92" s="471"/>
      <c r="CI92" s="471"/>
      <c r="CJ92" s="471"/>
      <c r="CK92" s="471"/>
      <c r="CL92" s="471"/>
      <c r="CM92" s="471"/>
      <c r="CN92" s="471"/>
      <c r="CO92" s="471"/>
      <c r="CP92" s="471"/>
      <c r="CQ92" s="471"/>
      <c r="CR92" s="471"/>
      <c r="CS92" s="471"/>
      <c r="CT92" s="471"/>
      <c r="CU92" s="471"/>
      <c r="CV92" s="471"/>
      <c r="CW92" s="471"/>
      <c r="CX92" s="471"/>
      <c r="CY92" s="471"/>
      <c r="CZ92" s="471"/>
      <c r="DA92" s="471"/>
      <c r="DB92" s="471"/>
      <c r="DC92" s="471"/>
      <c r="DD92" s="471"/>
      <c r="DE92" s="471"/>
      <c r="DF92" s="471"/>
      <c r="DG92" s="471"/>
      <c r="DH92" s="471"/>
      <c r="DI92" s="471"/>
      <c r="DJ92" s="471"/>
      <c r="DK92" s="471"/>
      <c r="DL92" s="471"/>
      <c r="DM92" s="471"/>
      <c r="DN92" s="471"/>
      <c r="DO92" s="471"/>
      <c r="DP92" s="471"/>
      <c r="DQ92" s="471"/>
      <c r="DR92" s="471"/>
      <c r="DS92" s="471"/>
      <c r="DT92" s="471"/>
      <c r="DU92" s="471"/>
      <c r="DV92" s="471"/>
      <c r="DW92" s="471"/>
      <c r="DX92" s="471"/>
      <c r="DY92" s="471"/>
      <c r="DZ92" s="471"/>
      <c r="EA92" s="471"/>
    </row>
    <row r="93" spans="1:131" hidden="1" outlineLevel="1" x14ac:dyDescent="0.35">
      <c r="A93" s="209"/>
      <c r="B93" s="209" t="s">
        <v>118</v>
      </c>
      <c r="C93" s="210"/>
      <c r="D93" s="211"/>
      <c r="E93" s="471"/>
      <c r="F93" s="471"/>
      <c r="G93" s="471"/>
      <c r="H93" s="471"/>
      <c r="I93" s="472"/>
      <c r="J93" s="471"/>
      <c r="K93" s="471"/>
      <c r="L93" s="471"/>
      <c r="M93" s="471"/>
      <c r="N93" s="471"/>
      <c r="O93" s="471"/>
      <c r="P93" s="471"/>
      <c r="Q93" s="471"/>
      <c r="R93" s="471"/>
      <c r="S93" s="471"/>
      <c r="T93" s="471"/>
      <c r="U93" s="471"/>
      <c r="V93" s="471"/>
      <c r="W93" s="471"/>
      <c r="X93" s="471"/>
      <c r="Y93" s="471"/>
      <c r="Z93" s="471"/>
      <c r="AA93" s="471"/>
      <c r="AB93" s="471"/>
      <c r="AC93" s="471"/>
      <c r="AD93" s="471"/>
      <c r="AE93" s="471"/>
      <c r="AF93" s="471"/>
      <c r="AG93" s="471"/>
      <c r="AH93" s="471"/>
      <c r="AI93" s="471"/>
      <c r="AJ93" s="471"/>
      <c r="AK93" s="471"/>
      <c r="AL93" s="471"/>
      <c r="AM93" s="471"/>
      <c r="AN93" s="471"/>
      <c r="AO93" s="471"/>
      <c r="AP93" s="471"/>
      <c r="AQ93" s="471"/>
      <c r="AR93" s="471"/>
      <c r="AS93" s="471"/>
      <c r="AT93" s="471"/>
      <c r="AU93" s="471"/>
      <c r="AV93" s="471"/>
      <c r="AW93" s="471"/>
      <c r="AX93" s="471"/>
      <c r="AY93" s="471"/>
      <c r="AZ93" s="471"/>
      <c r="BA93" s="471"/>
      <c r="BB93" s="471"/>
      <c r="BC93" s="471"/>
      <c r="BD93" s="471"/>
      <c r="BE93" s="471"/>
      <c r="BF93" s="471"/>
      <c r="BG93" s="471"/>
      <c r="BH93" s="471"/>
      <c r="BI93" s="471"/>
      <c r="BJ93" s="471"/>
      <c r="BK93" s="471"/>
      <c r="BL93" s="471"/>
      <c r="BM93" s="471"/>
      <c r="BN93" s="471"/>
      <c r="BO93" s="471"/>
      <c r="BP93" s="471"/>
      <c r="BQ93" s="471"/>
      <c r="BR93" s="471"/>
      <c r="BS93" s="471"/>
      <c r="BT93" s="471"/>
      <c r="BU93" s="471"/>
      <c r="BV93" s="471"/>
      <c r="BW93" s="471"/>
      <c r="BX93" s="471"/>
      <c r="BY93" s="471"/>
      <c r="BZ93" s="471"/>
      <c r="CA93" s="471"/>
      <c r="CB93" s="471"/>
      <c r="CC93" s="471"/>
      <c r="CD93" s="471"/>
      <c r="CE93" s="471"/>
      <c r="CF93" s="471"/>
      <c r="CG93" s="471"/>
      <c r="CH93" s="471"/>
      <c r="CI93" s="471"/>
      <c r="CJ93" s="471"/>
      <c r="CK93" s="471"/>
      <c r="CL93" s="471"/>
      <c r="CM93" s="471"/>
      <c r="CN93" s="471"/>
      <c r="CO93" s="471"/>
      <c r="CP93" s="471"/>
      <c r="CQ93" s="471"/>
      <c r="CR93" s="471"/>
      <c r="CS93" s="471"/>
      <c r="CT93" s="471"/>
      <c r="CU93" s="471"/>
      <c r="CV93" s="471"/>
      <c r="CW93" s="471"/>
      <c r="CX93" s="471"/>
      <c r="CY93" s="471"/>
      <c r="CZ93" s="471"/>
      <c r="DA93" s="471"/>
      <c r="DB93" s="471"/>
      <c r="DC93" s="471"/>
      <c r="DD93" s="471"/>
      <c r="DE93" s="471"/>
      <c r="DF93" s="471"/>
      <c r="DG93" s="471"/>
      <c r="DH93" s="471"/>
      <c r="DI93" s="471"/>
      <c r="DJ93" s="471"/>
      <c r="DK93" s="471"/>
      <c r="DL93" s="471"/>
      <c r="DM93" s="471"/>
      <c r="DN93" s="471"/>
      <c r="DO93" s="471"/>
      <c r="DP93" s="471"/>
      <c r="DQ93" s="471"/>
      <c r="DR93" s="471"/>
      <c r="DS93" s="471"/>
      <c r="DT93" s="471"/>
      <c r="DU93" s="471"/>
      <c r="DV93" s="471"/>
      <c r="DW93" s="471"/>
      <c r="DX93" s="471"/>
      <c r="DY93" s="471"/>
      <c r="DZ93" s="471"/>
      <c r="EA93" s="471"/>
    </row>
    <row r="94" spans="1:131" hidden="1" outlineLevel="2" x14ac:dyDescent="0.35">
      <c r="A94" s="404"/>
      <c r="B94" s="56"/>
      <c r="C94" s="405"/>
      <c r="D94" s="406"/>
      <c r="E94" s="407" t="str">
        <f xml:space="preserve"> InpC!E$18</f>
        <v>Acquisition date</v>
      </c>
      <c r="F94" s="407">
        <f xml:space="preserve"> InpC!F$18</f>
        <v>44286</v>
      </c>
      <c r="G94" s="407" t="str">
        <f xml:space="preserve"> InpC!G$18</f>
        <v>date</v>
      </c>
      <c r="H94" s="407"/>
      <c r="I94" s="408"/>
      <c r="J94" s="407"/>
      <c r="K94" s="407"/>
      <c r="L94" s="407"/>
      <c r="M94" s="407"/>
      <c r="N94" s="407"/>
      <c r="O94" s="407"/>
      <c r="P94" s="407"/>
      <c r="Q94" s="407"/>
      <c r="R94" s="407"/>
      <c r="S94" s="407"/>
      <c r="T94" s="407"/>
      <c r="U94" s="407"/>
      <c r="V94" s="407"/>
      <c r="W94" s="407"/>
      <c r="X94" s="407"/>
      <c r="Y94" s="407"/>
      <c r="Z94" s="407"/>
      <c r="AA94" s="407"/>
      <c r="AB94" s="407"/>
      <c r="AC94" s="407"/>
      <c r="AD94" s="407"/>
      <c r="AE94" s="407"/>
      <c r="AF94" s="407"/>
      <c r="AG94" s="407"/>
      <c r="AH94" s="407"/>
      <c r="AI94" s="407"/>
      <c r="AJ94" s="407"/>
      <c r="AK94" s="407"/>
      <c r="AL94" s="407"/>
      <c r="AM94" s="407"/>
      <c r="AN94" s="407"/>
      <c r="AO94" s="407"/>
      <c r="AP94" s="407"/>
      <c r="AQ94" s="407"/>
      <c r="AR94" s="407"/>
      <c r="AS94" s="407"/>
      <c r="AT94" s="407"/>
      <c r="AU94" s="407"/>
      <c r="AV94" s="407"/>
      <c r="AW94" s="407"/>
      <c r="AX94" s="407"/>
      <c r="AY94" s="407"/>
      <c r="AZ94" s="407"/>
      <c r="BA94" s="407"/>
      <c r="BB94" s="407"/>
      <c r="BC94" s="407"/>
      <c r="BD94" s="407"/>
      <c r="BE94" s="407"/>
      <c r="BF94" s="407"/>
      <c r="BG94" s="407"/>
      <c r="BH94" s="407"/>
      <c r="BI94" s="407"/>
      <c r="BJ94" s="407"/>
      <c r="BK94" s="407"/>
      <c r="BL94" s="407"/>
      <c r="BM94" s="407"/>
      <c r="BN94" s="407"/>
      <c r="BO94" s="407"/>
      <c r="BP94" s="407"/>
      <c r="BQ94" s="407"/>
      <c r="BR94" s="407"/>
      <c r="BS94" s="407"/>
      <c r="BT94" s="407"/>
      <c r="BU94" s="407"/>
      <c r="BV94" s="407"/>
      <c r="BW94" s="407"/>
      <c r="BX94" s="407"/>
      <c r="BY94" s="407"/>
      <c r="BZ94" s="407"/>
      <c r="CA94" s="407"/>
      <c r="CB94" s="407"/>
      <c r="CC94" s="407"/>
      <c r="CD94" s="407"/>
      <c r="CE94" s="407"/>
      <c r="CF94" s="407"/>
      <c r="CG94" s="407"/>
      <c r="CH94" s="407"/>
      <c r="CI94" s="407"/>
      <c r="CJ94" s="407"/>
      <c r="CK94" s="407"/>
      <c r="CL94" s="407"/>
      <c r="CM94" s="407"/>
      <c r="CN94" s="407"/>
      <c r="CO94" s="407"/>
      <c r="CP94" s="407"/>
      <c r="CQ94" s="407"/>
      <c r="CR94" s="407"/>
      <c r="CS94" s="407"/>
      <c r="CT94" s="407"/>
      <c r="CU94" s="407"/>
      <c r="CV94" s="407"/>
      <c r="CW94" s="407"/>
      <c r="CX94" s="407"/>
      <c r="CY94" s="407"/>
      <c r="CZ94" s="407"/>
      <c r="DA94" s="407"/>
      <c r="DB94" s="407"/>
      <c r="DC94" s="407"/>
      <c r="DD94" s="407"/>
      <c r="DE94" s="407"/>
      <c r="DF94" s="407"/>
      <c r="DG94" s="407"/>
      <c r="DH94" s="407"/>
      <c r="DI94" s="407"/>
      <c r="DJ94" s="407"/>
      <c r="DK94" s="407"/>
      <c r="DL94" s="407"/>
      <c r="DM94" s="407"/>
      <c r="DN94" s="407"/>
      <c r="DO94" s="407"/>
      <c r="DP94" s="407"/>
      <c r="DQ94" s="407"/>
      <c r="DR94" s="407"/>
      <c r="DS94" s="407"/>
      <c r="DT94" s="407"/>
      <c r="DU94" s="407"/>
      <c r="DV94" s="407"/>
      <c r="DW94" s="407"/>
      <c r="DX94" s="407"/>
      <c r="DY94" s="407"/>
      <c r="DZ94" s="407"/>
      <c r="EA94" s="407"/>
    </row>
    <row r="95" spans="1:131" hidden="1" outlineLevel="2" x14ac:dyDescent="0.35">
      <c r="A95" s="209"/>
      <c r="B95" s="209"/>
      <c r="C95" s="210"/>
      <c r="D95" s="211"/>
      <c r="E95" s="393" t="str">
        <f xml:space="preserve"> E$87</f>
        <v>End of operating period</v>
      </c>
      <c r="F95" s="393">
        <f xml:space="preserve"> F$87</f>
        <v>53417</v>
      </c>
      <c r="G95" s="393" t="str">
        <f xml:space="preserve"> G$87</f>
        <v>date</v>
      </c>
      <c r="H95" s="471"/>
      <c r="I95" s="472"/>
      <c r="J95" s="471"/>
      <c r="K95" s="471"/>
      <c r="L95" s="471"/>
      <c r="M95" s="471"/>
      <c r="N95" s="471"/>
      <c r="O95" s="471"/>
      <c r="P95" s="471"/>
      <c r="Q95" s="471"/>
      <c r="R95" s="471"/>
      <c r="S95" s="471"/>
      <c r="T95" s="471"/>
      <c r="U95" s="471"/>
      <c r="V95" s="471"/>
      <c r="W95" s="471"/>
      <c r="X95" s="471"/>
      <c r="Y95" s="471"/>
      <c r="Z95" s="471"/>
      <c r="AA95" s="471"/>
      <c r="AB95" s="471"/>
      <c r="AC95" s="471"/>
      <c r="AD95" s="471"/>
      <c r="AE95" s="471"/>
      <c r="AF95" s="471"/>
      <c r="AG95" s="471"/>
      <c r="AH95" s="471"/>
      <c r="AI95" s="471"/>
      <c r="AJ95" s="471"/>
      <c r="AK95" s="471"/>
      <c r="AL95" s="471"/>
      <c r="AM95" s="471"/>
      <c r="AN95" s="471"/>
      <c r="AO95" s="471"/>
      <c r="AP95" s="471"/>
      <c r="AQ95" s="471"/>
      <c r="AR95" s="471"/>
      <c r="AS95" s="471"/>
      <c r="AT95" s="471"/>
      <c r="AU95" s="471"/>
      <c r="AV95" s="471"/>
      <c r="AW95" s="471"/>
      <c r="AX95" s="471"/>
      <c r="AY95" s="471"/>
      <c r="AZ95" s="471"/>
      <c r="BA95" s="471"/>
      <c r="BB95" s="471"/>
      <c r="BC95" s="471"/>
      <c r="BD95" s="471"/>
      <c r="BE95" s="471"/>
      <c r="BF95" s="471"/>
      <c r="BG95" s="471"/>
      <c r="BH95" s="471"/>
      <c r="BI95" s="471"/>
      <c r="BJ95" s="471"/>
      <c r="BK95" s="471"/>
      <c r="BL95" s="471"/>
      <c r="BM95" s="471"/>
      <c r="BN95" s="471"/>
      <c r="BO95" s="471"/>
      <c r="BP95" s="471"/>
      <c r="BQ95" s="471"/>
      <c r="BR95" s="471"/>
      <c r="BS95" s="471"/>
      <c r="BT95" s="471"/>
      <c r="BU95" s="471"/>
      <c r="BV95" s="471"/>
      <c r="BW95" s="471"/>
      <c r="BX95" s="471"/>
      <c r="BY95" s="471"/>
      <c r="BZ95" s="471"/>
      <c r="CA95" s="471"/>
      <c r="CB95" s="471"/>
      <c r="CC95" s="471"/>
      <c r="CD95" s="471"/>
      <c r="CE95" s="471"/>
      <c r="CF95" s="471"/>
      <c r="CG95" s="471"/>
      <c r="CH95" s="471"/>
      <c r="CI95" s="471"/>
      <c r="CJ95" s="471"/>
      <c r="CK95" s="471"/>
      <c r="CL95" s="471"/>
      <c r="CM95" s="471"/>
      <c r="CN95" s="471"/>
      <c r="CO95" s="471"/>
      <c r="CP95" s="471"/>
      <c r="CQ95" s="471"/>
      <c r="CR95" s="471"/>
      <c r="CS95" s="471"/>
      <c r="CT95" s="471"/>
      <c r="CU95" s="471"/>
      <c r="CV95" s="471"/>
      <c r="CW95" s="471"/>
      <c r="CX95" s="471"/>
      <c r="CY95" s="471"/>
      <c r="CZ95" s="471"/>
      <c r="DA95" s="471"/>
      <c r="DB95" s="471"/>
      <c r="DC95" s="471"/>
      <c r="DD95" s="471"/>
      <c r="DE95" s="471"/>
      <c r="DF95" s="471"/>
      <c r="DG95" s="471"/>
      <c r="DH95" s="471"/>
      <c r="DI95" s="471"/>
      <c r="DJ95" s="471"/>
      <c r="DK95" s="471"/>
      <c r="DL95" s="471"/>
      <c r="DM95" s="471"/>
      <c r="DN95" s="471"/>
      <c r="DO95" s="471"/>
      <c r="DP95" s="471"/>
      <c r="DQ95" s="471"/>
      <c r="DR95" s="471"/>
      <c r="DS95" s="471"/>
      <c r="DT95" s="471"/>
      <c r="DU95" s="471"/>
      <c r="DV95" s="471"/>
      <c r="DW95" s="471"/>
      <c r="DX95" s="471"/>
      <c r="DY95" s="471"/>
      <c r="DZ95" s="471"/>
      <c r="EA95" s="471"/>
    </row>
    <row r="96" spans="1:131" hidden="1" outlineLevel="2" x14ac:dyDescent="0.35">
      <c r="A96" s="383"/>
      <c r="B96" s="209"/>
      <c r="C96" s="384"/>
      <c r="D96" s="263"/>
      <c r="E96" s="451" t="str">
        <f t="shared" ref="E96:BP96" si="98" xml:space="preserve"> E$25</f>
        <v>Model period ending</v>
      </c>
      <c r="F96" s="451">
        <f t="shared" si="98"/>
        <v>0</v>
      </c>
      <c r="G96" s="451" t="str">
        <f t="shared" si="98"/>
        <v>date</v>
      </c>
      <c r="H96" s="451">
        <f t="shared" si="98"/>
        <v>0</v>
      </c>
      <c r="I96" s="452">
        <f t="shared" si="98"/>
        <v>0</v>
      </c>
      <c r="J96" s="451">
        <f t="shared" si="98"/>
        <v>44104</v>
      </c>
      <c r="K96" s="451">
        <f t="shared" si="98"/>
        <v>44196</v>
      </c>
      <c r="L96" s="451">
        <f t="shared" si="98"/>
        <v>44286</v>
      </c>
      <c r="M96" s="451">
        <f t="shared" si="98"/>
        <v>44377</v>
      </c>
      <c r="N96" s="451">
        <f t="shared" si="98"/>
        <v>44469</v>
      </c>
      <c r="O96" s="451">
        <f t="shared" si="98"/>
        <v>44561</v>
      </c>
      <c r="P96" s="451">
        <f t="shared" si="98"/>
        <v>44651</v>
      </c>
      <c r="Q96" s="451">
        <f t="shared" si="98"/>
        <v>44742</v>
      </c>
      <c r="R96" s="451">
        <f t="shared" si="98"/>
        <v>44834</v>
      </c>
      <c r="S96" s="451">
        <f t="shared" si="98"/>
        <v>44926</v>
      </c>
      <c r="T96" s="451">
        <f t="shared" si="98"/>
        <v>45016</v>
      </c>
      <c r="U96" s="451">
        <f t="shared" si="98"/>
        <v>45107</v>
      </c>
      <c r="V96" s="451">
        <f t="shared" si="98"/>
        <v>45199</v>
      </c>
      <c r="W96" s="451">
        <f t="shared" si="98"/>
        <v>45291</v>
      </c>
      <c r="X96" s="451">
        <f t="shared" si="98"/>
        <v>45382</v>
      </c>
      <c r="Y96" s="451">
        <f t="shared" si="98"/>
        <v>45473</v>
      </c>
      <c r="Z96" s="451">
        <f t="shared" si="98"/>
        <v>45565</v>
      </c>
      <c r="AA96" s="451">
        <f t="shared" si="98"/>
        <v>45657</v>
      </c>
      <c r="AB96" s="451">
        <f t="shared" si="98"/>
        <v>45747</v>
      </c>
      <c r="AC96" s="451">
        <f t="shared" si="98"/>
        <v>45838</v>
      </c>
      <c r="AD96" s="451">
        <f t="shared" si="98"/>
        <v>45930</v>
      </c>
      <c r="AE96" s="451">
        <f t="shared" si="98"/>
        <v>46022</v>
      </c>
      <c r="AF96" s="451">
        <f t="shared" si="98"/>
        <v>46112</v>
      </c>
      <c r="AG96" s="451">
        <f t="shared" si="98"/>
        <v>46203</v>
      </c>
      <c r="AH96" s="451">
        <f t="shared" si="98"/>
        <v>46295</v>
      </c>
      <c r="AI96" s="451">
        <f t="shared" si="98"/>
        <v>46387</v>
      </c>
      <c r="AJ96" s="451">
        <f t="shared" si="98"/>
        <v>46477</v>
      </c>
      <c r="AK96" s="451">
        <f t="shared" si="98"/>
        <v>46568</v>
      </c>
      <c r="AL96" s="451">
        <f t="shared" si="98"/>
        <v>46660</v>
      </c>
      <c r="AM96" s="451">
        <f t="shared" si="98"/>
        <v>46752</v>
      </c>
      <c r="AN96" s="451">
        <f t="shared" si="98"/>
        <v>46843</v>
      </c>
      <c r="AO96" s="451">
        <f t="shared" si="98"/>
        <v>46934</v>
      </c>
      <c r="AP96" s="451">
        <f t="shared" si="98"/>
        <v>47026</v>
      </c>
      <c r="AQ96" s="451">
        <f t="shared" si="98"/>
        <v>47118</v>
      </c>
      <c r="AR96" s="451">
        <f t="shared" si="98"/>
        <v>47208</v>
      </c>
      <c r="AS96" s="451">
        <f t="shared" si="98"/>
        <v>47299</v>
      </c>
      <c r="AT96" s="451">
        <f t="shared" si="98"/>
        <v>47391</v>
      </c>
      <c r="AU96" s="451">
        <f t="shared" si="98"/>
        <v>47483</v>
      </c>
      <c r="AV96" s="451">
        <f t="shared" si="98"/>
        <v>47573</v>
      </c>
      <c r="AW96" s="451">
        <f t="shared" si="98"/>
        <v>47664</v>
      </c>
      <c r="AX96" s="451">
        <f t="shared" si="98"/>
        <v>47756</v>
      </c>
      <c r="AY96" s="451">
        <f t="shared" si="98"/>
        <v>47848</v>
      </c>
      <c r="AZ96" s="451">
        <f t="shared" si="98"/>
        <v>47938</v>
      </c>
      <c r="BA96" s="451">
        <f t="shared" si="98"/>
        <v>48029</v>
      </c>
      <c r="BB96" s="451">
        <f t="shared" si="98"/>
        <v>48121</v>
      </c>
      <c r="BC96" s="451">
        <f t="shared" si="98"/>
        <v>48213</v>
      </c>
      <c r="BD96" s="451">
        <f t="shared" si="98"/>
        <v>48304</v>
      </c>
      <c r="BE96" s="451">
        <f t="shared" si="98"/>
        <v>48395</v>
      </c>
      <c r="BF96" s="451">
        <f t="shared" si="98"/>
        <v>48487</v>
      </c>
      <c r="BG96" s="451">
        <f t="shared" si="98"/>
        <v>48579</v>
      </c>
      <c r="BH96" s="451">
        <f t="shared" si="98"/>
        <v>48669</v>
      </c>
      <c r="BI96" s="451">
        <f t="shared" si="98"/>
        <v>48760</v>
      </c>
      <c r="BJ96" s="451">
        <f t="shared" si="98"/>
        <v>48852</v>
      </c>
      <c r="BK96" s="451">
        <f t="shared" si="98"/>
        <v>48944</v>
      </c>
      <c r="BL96" s="451">
        <f t="shared" si="98"/>
        <v>49034</v>
      </c>
      <c r="BM96" s="451">
        <f t="shared" si="98"/>
        <v>49125</v>
      </c>
      <c r="BN96" s="451">
        <f t="shared" si="98"/>
        <v>49217</v>
      </c>
      <c r="BO96" s="451">
        <f t="shared" si="98"/>
        <v>49309</v>
      </c>
      <c r="BP96" s="451">
        <f t="shared" si="98"/>
        <v>49399</v>
      </c>
      <c r="BQ96" s="451">
        <f t="shared" ref="BQ96:EA96" si="99" xml:space="preserve"> BQ$25</f>
        <v>49490</v>
      </c>
      <c r="BR96" s="451">
        <f t="shared" si="99"/>
        <v>49582</v>
      </c>
      <c r="BS96" s="451">
        <f t="shared" si="99"/>
        <v>49674</v>
      </c>
      <c r="BT96" s="451">
        <f t="shared" si="99"/>
        <v>49765</v>
      </c>
      <c r="BU96" s="451">
        <f t="shared" si="99"/>
        <v>49856</v>
      </c>
      <c r="BV96" s="451">
        <f t="shared" si="99"/>
        <v>49948</v>
      </c>
      <c r="BW96" s="451">
        <f t="shared" si="99"/>
        <v>50040</v>
      </c>
      <c r="BX96" s="451">
        <f t="shared" si="99"/>
        <v>50130</v>
      </c>
      <c r="BY96" s="451">
        <f t="shared" si="99"/>
        <v>50221</v>
      </c>
      <c r="BZ96" s="451">
        <f t="shared" si="99"/>
        <v>50313</v>
      </c>
      <c r="CA96" s="451">
        <f t="shared" si="99"/>
        <v>50405</v>
      </c>
      <c r="CB96" s="451">
        <f t="shared" si="99"/>
        <v>50495</v>
      </c>
      <c r="CC96" s="451">
        <f t="shared" si="99"/>
        <v>50586</v>
      </c>
      <c r="CD96" s="451">
        <f t="shared" si="99"/>
        <v>50678</v>
      </c>
      <c r="CE96" s="451">
        <f t="shared" si="99"/>
        <v>50770</v>
      </c>
      <c r="CF96" s="451">
        <f t="shared" si="99"/>
        <v>50860</v>
      </c>
      <c r="CG96" s="451">
        <f t="shared" si="99"/>
        <v>50951</v>
      </c>
      <c r="CH96" s="451">
        <f t="shared" si="99"/>
        <v>51043</v>
      </c>
      <c r="CI96" s="451">
        <f t="shared" si="99"/>
        <v>51135</v>
      </c>
      <c r="CJ96" s="451">
        <f t="shared" si="99"/>
        <v>51226</v>
      </c>
      <c r="CK96" s="451">
        <f t="shared" si="99"/>
        <v>51317</v>
      </c>
      <c r="CL96" s="451">
        <f t="shared" si="99"/>
        <v>51409</v>
      </c>
      <c r="CM96" s="451">
        <f t="shared" si="99"/>
        <v>51501</v>
      </c>
      <c r="CN96" s="451">
        <f t="shared" si="99"/>
        <v>51591</v>
      </c>
      <c r="CO96" s="451">
        <f t="shared" si="99"/>
        <v>51682</v>
      </c>
      <c r="CP96" s="451">
        <f t="shared" si="99"/>
        <v>51774</v>
      </c>
      <c r="CQ96" s="451">
        <f t="shared" si="99"/>
        <v>51866</v>
      </c>
      <c r="CR96" s="451">
        <f t="shared" si="99"/>
        <v>51956</v>
      </c>
      <c r="CS96" s="451">
        <f t="shared" si="99"/>
        <v>52047</v>
      </c>
      <c r="CT96" s="451">
        <f t="shared" si="99"/>
        <v>52139</v>
      </c>
      <c r="CU96" s="451">
        <f t="shared" si="99"/>
        <v>52231</v>
      </c>
      <c r="CV96" s="451">
        <f t="shared" si="99"/>
        <v>52321</v>
      </c>
      <c r="CW96" s="451">
        <f t="shared" si="99"/>
        <v>52412</v>
      </c>
      <c r="CX96" s="451">
        <f t="shared" si="99"/>
        <v>52504</v>
      </c>
      <c r="CY96" s="451">
        <f t="shared" si="99"/>
        <v>52596</v>
      </c>
      <c r="CZ96" s="451">
        <f t="shared" si="99"/>
        <v>52687</v>
      </c>
      <c r="DA96" s="451">
        <f t="shared" si="99"/>
        <v>52778</v>
      </c>
      <c r="DB96" s="451">
        <f t="shared" si="99"/>
        <v>52870</v>
      </c>
      <c r="DC96" s="451">
        <f t="shared" si="99"/>
        <v>52962</v>
      </c>
      <c r="DD96" s="451">
        <f t="shared" si="99"/>
        <v>53052</v>
      </c>
      <c r="DE96" s="451">
        <f t="shared" si="99"/>
        <v>53143</v>
      </c>
      <c r="DF96" s="451">
        <f t="shared" si="99"/>
        <v>53235</v>
      </c>
      <c r="DG96" s="451">
        <f t="shared" si="99"/>
        <v>53327</v>
      </c>
      <c r="DH96" s="451">
        <f t="shared" si="99"/>
        <v>53417</v>
      </c>
      <c r="DI96" s="451">
        <f t="shared" si="99"/>
        <v>53508</v>
      </c>
      <c r="DJ96" s="451">
        <f t="shared" si="99"/>
        <v>53600</v>
      </c>
      <c r="DK96" s="451">
        <f t="shared" si="99"/>
        <v>53692</v>
      </c>
      <c r="DL96" s="451">
        <f t="shared" si="99"/>
        <v>53782</v>
      </c>
      <c r="DM96" s="451">
        <f t="shared" si="99"/>
        <v>53873</v>
      </c>
      <c r="DN96" s="451">
        <f t="shared" si="99"/>
        <v>53965</v>
      </c>
      <c r="DO96" s="451">
        <f t="shared" si="99"/>
        <v>54057</v>
      </c>
      <c r="DP96" s="451">
        <f t="shared" si="99"/>
        <v>54148</v>
      </c>
      <c r="DQ96" s="451">
        <f t="shared" si="99"/>
        <v>54239</v>
      </c>
      <c r="DR96" s="451">
        <f t="shared" si="99"/>
        <v>54331</v>
      </c>
      <c r="DS96" s="451">
        <f t="shared" si="99"/>
        <v>54423</v>
      </c>
      <c r="DT96" s="451">
        <f t="shared" si="99"/>
        <v>54513</v>
      </c>
      <c r="DU96" s="451">
        <f t="shared" si="99"/>
        <v>54604</v>
      </c>
      <c r="DV96" s="451">
        <f t="shared" si="99"/>
        <v>54696</v>
      </c>
      <c r="DW96" s="451">
        <f t="shared" si="99"/>
        <v>54788</v>
      </c>
      <c r="DX96" s="451">
        <f t="shared" si="99"/>
        <v>54878</v>
      </c>
      <c r="DY96" s="451">
        <f t="shared" si="99"/>
        <v>54969</v>
      </c>
      <c r="DZ96" s="451">
        <f t="shared" si="99"/>
        <v>55061</v>
      </c>
      <c r="EA96" s="451">
        <f t="shared" si="99"/>
        <v>55153</v>
      </c>
    </row>
    <row r="97" spans="1:131" s="507" customFormat="1" hidden="1" outlineLevel="2" x14ac:dyDescent="0.35">
      <c r="A97" s="199"/>
      <c r="B97" s="199"/>
      <c r="C97" s="200"/>
      <c r="D97" s="201"/>
      <c r="E97" s="202" t="s">
        <v>118</v>
      </c>
      <c r="F97" s="508"/>
      <c r="G97" s="197" t="s">
        <v>5</v>
      </c>
      <c r="H97" s="197">
        <f xml:space="preserve"> SUM(J97:EA97)</f>
        <v>100</v>
      </c>
      <c r="I97" s="202"/>
      <c r="J97" s="202">
        <f t="shared" ref="J97:AO97" si="100" xml:space="preserve"> IF( AND(J96 &gt; $F94, J96 &lt;= $F95), 1, 0)</f>
        <v>0</v>
      </c>
      <c r="K97" s="202">
        <f t="shared" si="100"/>
        <v>0</v>
      </c>
      <c r="L97" s="202">
        <f t="shared" si="100"/>
        <v>0</v>
      </c>
      <c r="M97" s="202">
        <f t="shared" si="100"/>
        <v>1</v>
      </c>
      <c r="N97" s="202">
        <f t="shared" si="100"/>
        <v>1</v>
      </c>
      <c r="O97" s="202">
        <f t="shared" si="100"/>
        <v>1</v>
      </c>
      <c r="P97" s="202">
        <f t="shared" si="100"/>
        <v>1</v>
      </c>
      <c r="Q97" s="202">
        <f t="shared" si="100"/>
        <v>1</v>
      </c>
      <c r="R97" s="202">
        <f t="shared" si="100"/>
        <v>1</v>
      </c>
      <c r="S97" s="202">
        <f t="shared" si="100"/>
        <v>1</v>
      </c>
      <c r="T97" s="202">
        <f t="shared" si="100"/>
        <v>1</v>
      </c>
      <c r="U97" s="202">
        <f t="shared" si="100"/>
        <v>1</v>
      </c>
      <c r="V97" s="202">
        <f t="shared" si="100"/>
        <v>1</v>
      </c>
      <c r="W97" s="202">
        <f t="shared" si="100"/>
        <v>1</v>
      </c>
      <c r="X97" s="202">
        <f t="shared" si="100"/>
        <v>1</v>
      </c>
      <c r="Y97" s="202">
        <f t="shared" si="100"/>
        <v>1</v>
      </c>
      <c r="Z97" s="202">
        <f t="shared" si="100"/>
        <v>1</v>
      </c>
      <c r="AA97" s="202">
        <f t="shared" si="100"/>
        <v>1</v>
      </c>
      <c r="AB97" s="202">
        <f t="shared" si="100"/>
        <v>1</v>
      </c>
      <c r="AC97" s="202">
        <f t="shared" si="100"/>
        <v>1</v>
      </c>
      <c r="AD97" s="202">
        <f t="shared" si="100"/>
        <v>1</v>
      </c>
      <c r="AE97" s="202">
        <f t="shared" si="100"/>
        <v>1</v>
      </c>
      <c r="AF97" s="202">
        <f t="shared" si="100"/>
        <v>1</v>
      </c>
      <c r="AG97" s="202">
        <f t="shared" si="100"/>
        <v>1</v>
      </c>
      <c r="AH97" s="202">
        <f t="shared" si="100"/>
        <v>1</v>
      </c>
      <c r="AI97" s="202">
        <f t="shared" si="100"/>
        <v>1</v>
      </c>
      <c r="AJ97" s="202">
        <f t="shared" si="100"/>
        <v>1</v>
      </c>
      <c r="AK97" s="202">
        <f t="shared" si="100"/>
        <v>1</v>
      </c>
      <c r="AL97" s="202">
        <f t="shared" si="100"/>
        <v>1</v>
      </c>
      <c r="AM97" s="202">
        <f t="shared" si="100"/>
        <v>1</v>
      </c>
      <c r="AN97" s="202">
        <f t="shared" si="100"/>
        <v>1</v>
      </c>
      <c r="AO97" s="202">
        <f t="shared" si="100"/>
        <v>1</v>
      </c>
      <c r="AP97" s="202">
        <f t="shared" ref="AP97:BU97" si="101" xml:space="preserve"> IF( AND(AP96 &gt; $F94, AP96 &lt;= $F95), 1, 0)</f>
        <v>1</v>
      </c>
      <c r="AQ97" s="202">
        <f t="shared" si="101"/>
        <v>1</v>
      </c>
      <c r="AR97" s="202">
        <f t="shared" si="101"/>
        <v>1</v>
      </c>
      <c r="AS97" s="202">
        <f t="shared" si="101"/>
        <v>1</v>
      </c>
      <c r="AT97" s="202">
        <f t="shared" si="101"/>
        <v>1</v>
      </c>
      <c r="AU97" s="202">
        <f t="shared" si="101"/>
        <v>1</v>
      </c>
      <c r="AV97" s="202">
        <f t="shared" si="101"/>
        <v>1</v>
      </c>
      <c r="AW97" s="202">
        <f t="shared" si="101"/>
        <v>1</v>
      </c>
      <c r="AX97" s="202">
        <f t="shared" si="101"/>
        <v>1</v>
      </c>
      <c r="AY97" s="202">
        <f t="shared" si="101"/>
        <v>1</v>
      </c>
      <c r="AZ97" s="202">
        <f t="shared" si="101"/>
        <v>1</v>
      </c>
      <c r="BA97" s="202">
        <f t="shared" si="101"/>
        <v>1</v>
      </c>
      <c r="BB97" s="202">
        <f t="shared" si="101"/>
        <v>1</v>
      </c>
      <c r="BC97" s="202">
        <f t="shared" si="101"/>
        <v>1</v>
      </c>
      <c r="BD97" s="202">
        <f t="shared" si="101"/>
        <v>1</v>
      </c>
      <c r="BE97" s="202">
        <f t="shared" si="101"/>
        <v>1</v>
      </c>
      <c r="BF97" s="202">
        <f t="shared" si="101"/>
        <v>1</v>
      </c>
      <c r="BG97" s="202">
        <f t="shared" si="101"/>
        <v>1</v>
      </c>
      <c r="BH97" s="202">
        <f t="shared" si="101"/>
        <v>1</v>
      </c>
      <c r="BI97" s="202">
        <f t="shared" si="101"/>
        <v>1</v>
      </c>
      <c r="BJ97" s="202">
        <f t="shared" si="101"/>
        <v>1</v>
      </c>
      <c r="BK97" s="202">
        <f t="shared" si="101"/>
        <v>1</v>
      </c>
      <c r="BL97" s="202">
        <f t="shared" si="101"/>
        <v>1</v>
      </c>
      <c r="BM97" s="202">
        <f t="shared" si="101"/>
        <v>1</v>
      </c>
      <c r="BN97" s="202">
        <f t="shared" si="101"/>
        <v>1</v>
      </c>
      <c r="BO97" s="202">
        <f t="shared" si="101"/>
        <v>1</v>
      </c>
      <c r="BP97" s="202">
        <f t="shared" si="101"/>
        <v>1</v>
      </c>
      <c r="BQ97" s="202">
        <f t="shared" si="101"/>
        <v>1</v>
      </c>
      <c r="BR97" s="202">
        <f t="shared" si="101"/>
        <v>1</v>
      </c>
      <c r="BS97" s="202">
        <f t="shared" si="101"/>
        <v>1</v>
      </c>
      <c r="BT97" s="202">
        <f t="shared" si="101"/>
        <v>1</v>
      </c>
      <c r="BU97" s="202">
        <f t="shared" si="101"/>
        <v>1</v>
      </c>
      <c r="BV97" s="202">
        <f t="shared" ref="BV97:DA97" si="102" xml:space="preserve"> IF( AND(BV96 &gt; $F94, BV96 &lt;= $F95), 1, 0)</f>
        <v>1</v>
      </c>
      <c r="BW97" s="202">
        <f t="shared" si="102"/>
        <v>1</v>
      </c>
      <c r="BX97" s="202">
        <f t="shared" si="102"/>
        <v>1</v>
      </c>
      <c r="BY97" s="202">
        <f t="shared" si="102"/>
        <v>1</v>
      </c>
      <c r="BZ97" s="202">
        <f t="shared" si="102"/>
        <v>1</v>
      </c>
      <c r="CA97" s="202">
        <f t="shared" si="102"/>
        <v>1</v>
      </c>
      <c r="CB97" s="202">
        <f t="shared" si="102"/>
        <v>1</v>
      </c>
      <c r="CC97" s="202">
        <f t="shared" si="102"/>
        <v>1</v>
      </c>
      <c r="CD97" s="202">
        <f t="shared" si="102"/>
        <v>1</v>
      </c>
      <c r="CE97" s="202">
        <f t="shared" si="102"/>
        <v>1</v>
      </c>
      <c r="CF97" s="202">
        <f t="shared" si="102"/>
        <v>1</v>
      </c>
      <c r="CG97" s="202">
        <f t="shared" si="102"/>
        <v>1</v>
      </c>
      <c r="CH97" s="202">
        <f t="shared" si="102"/>
        <v>1</v>
      </c>
      <c r="CI97" s="202">
        <f t="shared" si="102"/>
        <v>1</v>
      </c>
      <c r="CJ97" s="202">
        <f t="shared" si="102"/>
        <v>1</v>
      </c>
      <c r="CK97" s="202">
        <f t="shared" si="102"/>
        <v>1</v>
      </c>
      <c r="CL97" s="202">
        <f t="shared" si="102"/>
        <v>1</v>
      </c>
      <c r="CM97" s="202">
        <f t="shared" si="102"/>
        <v>1</v>
      </c>
      <c r="CN97" s="202">
        <f t="shared" si="102"/>
        <v>1</v>
      </c>
      <c r="CO97" s="202">
        <f t="shared" si="102"/>
        <v>1</v>
      </c>
      <c r="CP97" s="202">
        <f t="shared" si="102"/>
        <v>1</v>
      </c>
      <c r="CQ97" s="202">
        <f t="shared" si="102"/>
        <v>1</v>
      </c>
      <c r="CR97" s="202">
        <f t="shared" si="102"/>
        <v>1</v>
      </c>
      <c r="CS97" s="202">
        <f t="shared" si="102"/>
        <v>1</v>
      </c>
      <c r="CT97" s="202">
        <f t="shared" si="102"/>
        <v>1</v>
      </c>
      <c r="CU97" s="202">
        <f t="shared" si="102"/>
        <v>1</v>
      </c>
      <c r="CV97" s="202">
        <f t="shared" si="102"/>
        <v>1</v>
      </c>
      <c r="CW97" s="202">
        <f t="shared" si="102"/>
        <v>1</v>
      </c>
      <c r="CX97" s="202">
        <f t="shared" si="102"/>
        <v>1</v>
      </c>
      <c r="CY97" s="202">
        <f t="shared" si="102"/>
        <v>1</v>
      </c>
      <c r="CZ97" s="202">
        <f t="shared" si="102"/>
        <v>1</v>
      </c>
      <c r="DA97" s="202">
        <f t="shared" si="102"/>
        <v>1</v>
      </c>
      <c r="DB97" s="202">
        <f t="shared" ref="DB97:EA97" si="103" xml:space="preserve"> IF( AND(DB96 &gt; $F94, DB96 &lt;= $F95), 1, 0)</f>
        <v>1</v>
      </c>
      <c r="DC97" s="202">
        <f t="shared" si="103"/>
        <v>1</v>
      </c>
      <c r="DD97" s="202">
        <f t="shared" si="103"/>
        <v>1</v>
      </c>
      <c r="DE97" s="202">
        <f t="shared" si="103"/>
        <v>1</v>
      </c>
      <c r="DF97" s="202">
        <f t="shared" si="103"/>
        <v>1</v>
      </c>
      <c r="DG97" s="202">
        <f t="shared" si="103"/>
        <v>1</v>
      </c>
      <c r="DH97" s="202">
        <f t="shared" si="103"/>
        <v>1</v>
      </c>
      <c r="DI97" s="202">
        <f t="shared" si="103"/>
        <v>0</v>
      </c>
      <c r="DJ97" s="202">
        <f t="shared" si="103"/>
        <v>0</v>
      </c>
      <c r="DK97" s="202">
        <f t="shared" si="103"/>
        <v>0</v>
      </c>
      <c r="DL97" s="202">
        <f t="shared" si="103"/>
        <v>0</v>
      </c>
      <c r="DM97" s="202">
        <f t="shared" si="103"/>
        <v>0</v>
      </c>
      <c r="DN97" s="202">
        <f t="shared" si="103"/>
        <v>0</v>
      </c>
      <c r="DO97" s="202">
        <f t="shared" si="103"/>
        <v>0</v>
      </c>
      <c r="DP97" s="202">
        <f t="shared" si="103"/>
        <v>0</v>
      </c>
      <c r="DQ97" s="202">
        <f t="shared" si="103"/>
        <v>0</v>
      </c>
      <c r="DR97" s="202">
        <f t="shared" si="103"/>
        <v>0</v>
      </c>
      <c r="DS97" s="202">
        <f t="shared" si="103"/>
        <v>0</v>
      </c>
      <c r="DT97" s="202">
        <f t="shared" si="103"/>
        <v>0</v>
      </c>
      <c r="DU97" s="202">
        <f t="shared" si="103"/>
        <v>0</v>
      </c>
      <c r="DV97" s="202">
        <f t="shared" si="103"/>
        <v>0</v>
      </c>
      <c r="DW97" s="202">
        <f t="shared" si="103"/>
        <v>0</v>
      </c>
      <c r="DX97" s="202">
        <f t="shared" si="103"/>
        <v>0</v>
      </c>
      <c r="DY97" s="202">
        <f t="shared" si="103"/>
        <v>0</v>
      </c>
      <c r="DZ97" s="202">
        <f t="shared" si="103"/>
        <v>0</v>
      </c>
      <c r="EA97" s="202">
        <f t="shared" si="103"/>
        <v>0</v>
      </c>
    </row>
    <row r="98" spans="1:131" hidden="1" outlineLevel="1" x14ac:dyDescent="0.35">
      <c r="A98" s="209"/>
      <c r="B98" s="209"/>
      <c r="C98" s="210"/>
      <c r="D98" s="211"/>
      <c r="E98" s="471"/>
      <c r="F98" s="471"/>
      <c r="G98" s="471"/>
      <c r="H98" s="471"/>
      <c r="I98" s="472"/>
      <c r="J98" s="471"/>
      <c r="K98" s="471"/>
      <c r="L98" s="471"/>
      <c r="M98" s="471"/>
      <c r="N98" s="471"/>
      <c r="O98" s="471"/>
      <c r="P98" s="471"/>
      <c r="Q98" s="471"/>
      <c r="R98" s="471"/>
      <c r="S98" s="471"/>
      <c r="T98" s="471"/>
      <c r="U98" s="471"/>
      <c r="V98" s="471"/>
      <c r="W98" s="471"/>
      <c r="X98" s="471"/>
      <c r="Y98" s="471"/>
      <c r="Z98" s="471"/>
      <c r="AA98" s="471"/>
      <c r="AB98" s="471"/>
      <c r="AC98" s="471"/>
      <c r="AD98" s="471"/>
      <c r="AE98" s="471"/>
      <c r="AF98" s="471"/>
      <c r="AG98" s="471"/>
      <c r="AH98" s="471"/>
      <c r="AI98" s="471"/>
      <c r="AJ98" s="471"/>
      <c r="AK98" s="471"/>
      <c r="AL98" s="471"/>
      <c r="AM98" s="471"/>
      <c r="AN98" s="471"/>
      <c r="AO98" s="471"/>
      <c r="AP98" s="471"/>
      <c r="AQ98" s="471"/>
      <c r="AR98" s="471"/>
      <c r="AS98" s="471"/>
      <c r="AT98" s="471"/>
      <c r="AU98" s="471"/>
      <c r="AV98" s="471"/>
      <c r="AW98" s="471"/>
      <c r="AX98" s="471"/>
      <c r="AY98" s="471"/>
      <c r="AZ98" s="471"/>
      <c r="BA98" s="471"/>
      <c r="BB98" s="471"/>
      <c r="BC98" s="471"/>
      <c r="BD98" s="471"/>
      <c r="BE98" s="471"/>
      <c r="BF98" s="471"/>
      <c r="BG98" s="471"/>
      <c r="BH98" s="471"/>
      <c r="BI98" s="471"/>
      <c r="BJ98" s="471"/>
      <c r="BK98" s="471"/>
      <c r="BL98" s="471"/>
      <c r="BM98" s="471"/>
      <c r="BN98" s="471"/>
      <c r="BO98" s="471"/>
      <c r="BP98" s="471"/>
      <c r="BQ98" s="471"/>
      <c r="BR98" s="471"/>
      <c r="BS98" s="471"/>
      <c r="BT98" s="471"/>
      <c r="BU98" s="471"/>
      <c r="BV98" s="471"/>
      <c r="BW98" s="471"/>
      <c r="BX98" s="471"/>
      <c r="BY98" s="471"/>
      <c r="BZ98" s="471"/>
      <c r="CA98" s="471"/>
      <c r="CB98" s="471"/>
      <c r="CC98" s="471"/>
      <c r="CD98" s="471"/>
      <c r="CE98" s="471"/>
      <c r="CF98" s="471"/>
      <c r="CG98" s="471"/>
      <c r="CH98" s="471"/>
      <c r="CI98" s="471"/>
      <c r="CJ98" s="471"/>
      <c r="CK98" s="471"/>
      <c r="CL98" s="471"/>
      <c r="CM98" s="471"/>
      <c r="CN98" s="471"/>
      <c r="CO98" s="471"/>
      <c r="CP98" s="471"/>
      <c r="CQ98" s="471"/>
      <c r="CR98" s="471"/>
      <c r="CS98" s="471"/>
      <c r="CT98" s="471"/>
      <c r="CU98" s="471"/>
      <c r="CV98" s="471"/>
      <c r="CW98" s="471"/>
      <c r="CX98" s="471"/>
      <c r="CY98" s="471"/>
      <c r="CZ98" s="471"/>
      <c r="DA98" s="471"/>
      <c r="DB98" s="471"/>
      <c r="DC98" s="471"/>
      <c r="DD98" s="471"/>
      <c r="DE98" s="471"/>
      <c r="DF98" s="471"/>
      <c r="DG98" s="471"/>
      <c r="DH98" s="471"/>
      <c r="DI98" s="471"/>
      <c r="DJ98" s="471"/>
      <c r="DK98" s="471"/>
      <c r="DL98" s="471"/>
      <c r="DM98" s="471"/>
      <c r="DN98" s="471"/>
      <c r="DO98" s="471"/>
      <c r="DP98" s="471"/>
      <c r="DQ98" s="471"/>
      <c r="DR98" s="471"/>
      <c r="DS98" s="471"/>
      <c r="DT98" s="471"/>
      <c r="DU98" s="471"/>
      <c r="DV98" s="471"/>
      <c r="DW98" s="471"/>
      <c r="DX98" s="471"/>
      <c r="DY98" s="471"/>
      <c r="DZ98" s="471"/>
      <c r="EA98" s="471"/>
    </row>
    <row r="99" spans="1:131" hidden="1" outlineLevel="1" x14ac:dyDescent="0.35">
      <c r="A99" s="209"/>
      <c r="B99" s="209" t="s">
        <v>120</v>
      </c>
      <c r="C99" s="210"/>
      <c r="D99" s="211"/>
      <c r="E99" s="471"/>
      <c r="F99" s="471"/>
      <c r="G99" s="471"/>
      <c r="H99" s="471"/>
      <c r="I99" s="472"/>
      <c r="J99" s="471"/>
      <c r="K99" s="471"/>
      <c r="L99" s="471"/>
      <c r="M99" s="471"/>
      <c r="N99" s="471"/>
      <c r="O99" s="471"/>
      <c r="P99" s="471"/>
      <c r="Q99" s="471"/>
      <c r="R99" s="471"/>
      <c r="S99" s="471"/>
      <c r="T99" s="471"/>
      <c r="U99" s="471"/>
      <c r="V99" s="471"/>
      <c r="W99" s="471"/>
      <c r="X99" s="471"/>
      <c r="Y99" s="471"/>
      <c r="Z99" s="471"/>
      <c r="AA99" s="471"/>
      <c r="AB99" s="471"/>
      <c r="AC99" s="471"/>
      <c r="AD99" s="471"/>
      <c r="AE99" s="471"/>
      <c r="AF99" s="471"/>
      <c r="AG99" s="471"/>
      <c r="AH99" s="471"/>
      <c r="AI99" s="471"/>
      <c r="AJ99" s="471"/>
      <c r="AK99" s="471"/>
      <c r="AL99" s="471"/>
      <c r="AM99" s="471"/>
      <c r="AN99" s="471"/>
      <c r="AO99" s="471"/>
      <c r="AP99" s="471"/>
      <c r="AQ99" s="471"/>
      <c r="AR99" s="471"/>
      <c r="AS99" s="471"/>
      <c r="AT99" s="471"/>
      <c r="AU99" s="471"/>
      <c r="AV99" s="471"/>
      <c r="AW99" s="471"/>
      <c r="AX99" s="471"/>
      <c r="AY99" s="471"/>
      <c r="AZ99" s="471"/>
      <c r="BA99" s="471"/>
      <c r="BB99" s="471"/>
      <c r="BC99" s="471"/>
      <c r="BD99" s="471"/>
      <c r="BE99" s="471"/>
      <c r="BF99" s="471"/>
      <c r="BG99" s="471"/>
      <c r="BH99" s="471"/>
      <c r="BI99" s="471"/>
      <c r="BJ99" s="471"/>
      <c r="BK99" s="471"/>
      <c r="BL99" s="471"/>
      <c r="BM99" s="471"/>
      <c r="BN99" s="471"/>
      <c r="BO99" s="471"/>
      <c r="BP99" s="471"/>
      <c r="BQ99" s="471"/>
      <c r="BR99" s="471"/>
      <c r="BS99" s="471"/>
      <c r="BT99" s="471"/>
      <c r="BU99" s="471"/>
      <c r="BV99" s="471"/>
      <c r="BW99" s="471"/>
      <c r="BX99" s="471"/>
      <c r="BY99" s="471"/>
      <c r="BZ99" s="471"/>
      <c r="CA99" s="471"/>
      <c r="CB99" s="471"/>
      <c r="CC99" s="471"/>
      <c r="CD99" s="471"/>
      <c r="CE99" s="471"/>
      <c r="CF99" s="471"/>
      <c r="CG99" s="471"/>
      <c r="CH99" s="471"/>
      <c r="CI99" s="471"/>
      <c r="CJ99" s="471"/>
      <c r="CK99" s="471"/>
      <c r="CL99" s="471"/>
      <c r="CM99" s="471"/>
      <c r="CN99" s="471"/>
      <c r="CO99" s="471"/>
      <c r="CP99" s="471"/>
      <c r="CQ99" s="471"/>
      <c r="CR99" s="471"/>
      <c r="CS99" s="471"/>
      <c r="CT99" s="471"/>
      <c r="CU99" s="471"/>
      <c r="CV99" s="471"/>
      <c r="CW99" s="471"/>
      <c r="CX99" s="471"/>
      <c r="CY99" s="471"/>
      <c r="CZ99" s="471"/>
      <c r="DA99" s="471"/>
      <c r="DB99" s="471"/>
      <c r="DC99" s="471"/>
      <c r="DD99" s="471"/>
      <c r="DE99" s="471"/>
      <c r="DF99" s="471"/>
      <c r="DG99" s="471"/>
      <c r="DH99" s="471"/>
      <c r="DI99" s="471"/>
      <c r="DJ99" s="471"/>
      <c r="DK99" s="471"/>
      <c r="DL99" s="471"/>
      <c r="DM99" s="471"/>
      <c r="DN99" s="471"/>
      <c r="DO99" s="471"/>
      <c r="DP99" s="471"/>
      <c r="DQ99" s="471"/>
      <c r="DR99" s="471"/>
      <c r="DS99" s="471"/>
      <c r="DT99" s="471"/>
      <c r="DU99" s="471"/>
      <c r="DV99" s="471"/>
      <c r="DW99" s="471"/>
      <c r="DX99" s="471"/>
      <c r="DY99" s="471"/>
      <c r="DZ99" s="471"/>
      <c r="EA99" s="471"/>
    </row>
    <row r="100" spans="1:131" hidden="1" outlineLevel="2" x14ac:dyDescent="0.35">
      <c r="A100" s="209"/>
      <c r="B100" s="209"/>
      <c r="C100" s="210"/>
      <c r="D100" s="211"/>
      <c r="E100" s="478" t="str">
        <f t="shared" ref="E100:AJ100" si="104" xml:space="preserve"> E$91</f>
        <v xml:space="preserve">Last operating period flag </v>
      </c>
      <c r="F100" s="478">
        <f t="shared" si="104"/>
        <v>0</v>
      </c>
      <c r="G100" s="478" t="str">
        <f t="shared" si="104"/>
        <v>flag</v>
      </c>
      <c r="H100" s="478">
        <f t="shared" si="104"/>
        <v>1</v>
      </c>
      <c r="I100" s="478">
        <f t="shared" si="104"/>
        <v>0</v>
      </c>
      <c r="J100" s="478">
        <f t="shared" si="104"/>
        <v>0</v>
      </c>
      <c r="K100" s="478">
        <f t="shared" si="104"/>
        <v>0</v>
      </c>
      <c r="L100" s="478">
        <f t="shared" si="104"/>
        <v>0</v>
      </c>
      <c r="M100" s="478">
        <f t="shared" si="104"/>
        <v>0</v>
      </c>
      <c r="N100" s="478">
        <f t="shared" si="104"/>
        <v>0</v>
      </c>
      <c r="O100" s="478">
        <f t="shared" si="104"/>
        <v>0</v>
      </c>
      <c r="P100" s="478">
        <f t="shared" si="104"/>
        <v>0</v>
      </c>
      <c r="Q100" s="478">
        <f t="shared" si="104"/>
        <v>0</v>
      </c>
      <c r="R100" s="478">
        <f t="shared" si="104"/>
        <v>0</v>
      </c>
      <c r="S100" s="478">
        <f t="shared" si="104"/>
        <v>0</v>
      </c>
      <c r="T100" s="478">
        <f t="shared" si="104"/>
        <v>0</v>
      </c>
      <c r="U100" s="478">
        <f t="shared" si="104"/>
        <v>0</v>
      </c>
      <c r="V100" s="478">
        <f t="shared" si="104"/>
        <v>0</v>
      </c>
      <c r="W100" s="478">
        <f t="shared" si="104"/>
        <v>0</v>
      </c>
      <c r="X100" s="478">
        <f t="shared" si="104"/>
        <v>0</v>
      </c>
      <c r="Y100" s="478">
        <f t="shared" si="104"/>
        <v>0</v>
      </c>
      <c r="Z100" s="478">
        <f t="shared" si="104"/>
        <v>0</v>
      </c>
      <c r="AA100" s="478">
        <f t="shared" si="104"/>
        <v>0</v>
      </c>
      <c r="AB100" s="478">
        <f t="shared" si="104"/>
        <v>0</v>
      </c>
      <c r="AC100" s="478">
        <f t="shared" si="104"/>
        <v>0</v>
      </c>
      <c r="AD100" s="478">
        <f t="shared" si="104"/>
        <v>0</v>
      </c>
      <c r="AE100" s="478">
        <f t="shared" si="104"/>
        <v>0</v>
      </c>
      <c r="AF100" s="478">
        <f t="shared" si="104"/>
        <v>0</v>
      </c>
      <c r="AG100" s="478">
        <f t="shared" si="104"/>
        <v>0</v>
      </c>
      <c r="AH100" s="478">
        <f t="shared" si="104"/>
        <v>0</v>
      </c>
      <c r="AI100" s="478">
        <f t="shared" si="104"/>
        <v>0</v>
      </c>
      <c r="AJ100" s="478">
        <f t="shared" si="104"/>
        <v>0</v>
      </c>
      <c r="AK100" s="478">
        <f t="shared" ref="AK100:BP100" si="105" xml:space="preserve"> AK$91</f>
        <v>0</v>
      </c>
      <c r="AL100" s="478">
        <f t="shared" si="105"/>
        <v>0</v>
      </c>
      <c r="AM100" s="478">
        <f t="shared" si="105"/>
        <v>0</v>
      </c>
      <c r="AN100" s="478">
        <f t="shared" si="105"/>
        <v>0</v>
      </c>
      <c r="AO100" s="478">
        <f t="shared" si="105"/>
        <v>0</v>
      </c>
      <c r="AP100" s="478">
        <f t="shared" si="105"/>
        <v>0</v>
      </c>
      <c r="AQ100" s="478">
        <f t="shared" si="105"/>
        <v>0</v>
      </c>
      <c r="AR100" s="478">
        <f t="shared" si="105"/>
        <v>0</v>
      </c>
      <c r="AS100" s="478">
        <f t="shared" si="105"/>
        <v>0</v>
      </c>
      <c r="AT100" s="478">
        <f t="shared" si="105"/>
        <v>0</v>
      </c>
      <c r="AU100" s="478">
        <f t="shared" si="105"/>
        <v>0</v>
      </c>
      <c r="AV100" s="478">
        <f t="shared" si="105"/>
        <v>0</v>
      </c>
      <c r="AW100" s="478">
        <f t="shared" si="105"/>
        <v>0</v>
      </c>
      <c r="AX100" s="478">
        <f t="shared" si="105"/>
        <v>0</v>
      </c>
      <c r="AY100" s="478">
        <f t="shared" si="105"/>
        <v>0</v>
      </c>
      <c r="AZ100" s="478">
        <f t="shared" si="105"/>
        <v>0</v>
      </c>
      <c r="BA100" s="478">
        <f t="shared" si="105"/>
        <v>0</v>
      </c>
      <c r="BB100" s="478">
        <f t="shared" si="105"/>
        <v>0</v>
      </c>
      <c r="BC100" s="478">
        <f t="shared" si="105"/>
        <v>0</v>
      </c>
      <c r="BD100" s="478">
        <f t="shared" si="105"/>
        <v>0</v>
      </c>
      <c r="BE100" s="478">
        <f t="shared" si="105"/>
        <v>0</v>
      </c>
      <c r="BF100" s="478">
        <f t="shared" si="105"/>
        <v>0</v>
      </c>
      <c r="BG100" s="478">
        <f t="shared" si="105"/>
        <v>0</v>
      </c>
      <c r="BH100" s="478">
        <f t="shared" si="105"/>
        <v>0</v>
      </c>
      <c r="BI100" s="478">
        <f t="shared" si="105"/>
        <v>0</v>
      </c>
      <c r="BJ100" s="478">
        <f t="shared" si="105"/>
        <v>0</v>
      </c>
      <c r="BK100" s="478">
        <f t="shared" si="105"/>
        <v>0</v>
      </c>
      <c r="BL100" s="478">
        <f t="shared" si="105"/>
        <v>0</v>
      </c>
      <c r="BM100" s="478">
        <f t="shared" si="105"/>
        <v>0</v>
      </c>
      <c r="BN100" s="478">
        <f t="shared" si="105"/>
        <v>0</v>
      </c>
      <c r="BO100" s="478">
        <f t="shared" si="105"/>
        <v>0</v>
      </c>
      <c r="BP100" s="478">
        <f t="shared" si="105"/>
        <v>0</v>
      </c>
      <c r="BQ100" s="478">
        <f t="shared" ref="BQ100:CV100" si="106" xml:space="preserve"> BQ$91</f>
        <v>0</v>
      </c>
      <c r="BR100" s="478">
        <f t="shared" si="106"/>
        <v>0</v>
      </c>
      <c r="BS100" s="478">
        <f t="shared" si="106"/>
        <v>0</v>
      </c>
      <c r="BT100" s="478">
        <f t="shared" si="106"/>
        <v>0</v>
      </c>
      <c r="BU100" s="478">
        <f t="shared" si="106"/>
        <v>0</v>
      </c>
      <c r="BV100" s="478">
        <f t="shared" si="106"/>
        <v>0</v>
      </c>
      <c r="BW100" s="478">
        <f t="shared" si="106"/>
        <v>0</v>
      </c>
      <c r="BX100" s="478">
        <f t="shared" si="106"/>
        <v>0</v>
      </c>
      <c r="BY100" s="478">
        <f t="shared" si="106"/>
        <v>0</v>
      </c>
      <c r="BZ100" s="478">
        <f t="shared" si="106"/>
        <v>0</v>
      </c>
      <c r="CA100" s="478">
        <f t="shared" si="106"/>
        <v>0</v>
      </c>
      <c r="CB100" s="478">
        <f t="shared" si="106"/>
        <v>0</v>
      </c>
      <c r="CC100" s="478">
        <f t="shared" si="106"/>
        <v>0</v>
      </c>
      <c r="CD100" s="478">
        <f t="shared" si="106"/>
        <v>0</v>
      </c>
      <c r="CE100" s="478">
        <f t="shared" si="106"/>
        <v>0</v>
      </c>
      <c r="CF100" s="478">
        <f t="shared" si="106"/>
        <v>0</v>
      </c>
      <c r="CG100" s="478">
        <f t="shared" si="106"/>
        <v>0</v>
      </c>
      <c r="CH100" s="478">
        <f t="shared" si="106"/>
        <v>0</v>
      </c>
      <c r="CI100" s="478">
        <f t="shared" si="106"/>
        <v>0</v>
      </c>
      <c r="CJ100" s="478">
        <f t="shared" si="106"/>
        <v>0</v>
      </c>
      <c r="CK100" s="478">
        <f t="shared" si="106"/>
        <v>0</v>
      </c>
      <c r="CL100" s="478">
        <f t="shared" si="106"/>
        <v>0</v>
      </c>
      <c r="CM100" s="478">
        <f t="shared" si="106"/>
        <v>0</v>
      </c>
      <c r="CN100" s="478">
        <f t="shared" si="106"/>
        <v>0</v>
      </c>
      <c r="CO100" s="478">
        <f t="shared" si="106"/>
        <v>0</v>
      </c>
      <c r="CP100" s="478">
        <f t="shared" si="106"/>
        <v>0</v>
      </c>
      <c r="CQ100" s="478">
        <f t="shared" si="106"/>
        <v>0</v>
      </c>
      <c r="CR100" s="478">
        <f t="shared" si="106"/>
        <v>0</v>
      </c>
      <c r="CS100" s="478">
        <f t="shared" si="106"/>
        <v>0</v>
      </c>
      <c r="CT100" s="478">
        <f t="shared" si="106"/>
        <v>0</v>
      </c>
      <c r="CU100" s="478">
        <f t="shared" si="106"/>
        <v>0</v>
      </c>
      <c r="CV100" s="478">
        <f t="shared" si="106"/>
        <v>0</v>
      </c>
      <c r="CW100" s="478">
        <f t="shared" ref="CW100:EA100" si="107" xml:space="preserve"> CW$91</f>
        <v>0</v>
      </c>
      <c r="CX100" s="478">
        <f t="shared" si="107"/>
        <v>0</v>
      </c>
      <c r="CY100" s="478">
        <f t="shared" si="107"/>
        <v>0</v>
      </c>
      <c r="CZ100" s="478">
        <f t="shared" si="107"/>
        <v>0</v>
      </c>
      <c r="DA100" s="478">
        <f t="shared" si="107"/>
        <v>0</v>
      </c>
      <c r="DB100" s="478">
        <f t="shared" si="107"/>
        <v>0</v>
      </c>
      <c r="DC100" s="478">
        <f t="shared" si="107"/>
        <v>0</v>
      </c>
      <c r="DD100" s="478">
        <f t="shared" si="107"/>
        <v>0</v>
      </c>
      <c r="DE100" s="478">
        <f t="shared" si="107"/>
        <v>0</v>
      </c>
      <c r="DF100" s="478">
        <f t="shared" si="107"/>
        <v>0</v>
      </c>
      <c r="DG100" s="478">
        <f t="shared" si="107"/>
        <v>0</v>
      </c>
      <c r="DH100" s="478">
        <f t="shared" si="107"/>
        <v>1</v>
      </c>
      <c r="DI100" s="478">
        <f t="shared" si="107"/>
        <v>0</v>
      </c>
      <c r="DJ100" s="478">
        <f t="shared" si="107"/>
        <v>0</v>
      </c>
      <c r="DK100" s="478">
        <f t="shared" si="107"/>
        <v>0</v>
      </c>
      <c r="DL100" s="478">
        <f t="shared" si="107"/>
        <v>0</v>
      </c>
      <c r="DM100" s="478">
        <f t="shared" si="107"/>
        <v>0</v>
      </c>
      <c r="DN100" s="478">
        <f t="shared" si="107"/>
        <v>0</v>
      </c>
      <c r="DO100" s="478">
        <f t="shared" si="107"/>
        <v>0</v>
      </c>
      <c r="DP100" s="478">
        <f t="shared" si="107"/>
        <v>0</v>
      </c>
      <c r="DQ100" s="478">
        <f t="shared" si="107"/>
        <v>0</v>
      </c>
      <c r="DR100" s="478">
        <f t="shared" si="107"/>
        <v>0</v>
      </c>
      <c r="DS100" s="478">
        <f t="shared" si="107"/>
        <v>0</v>
      </c>
      <c r="DT100" s="478">
        <f t="shared" si="107"/>
        <v>0</v>
      </c>
      <c r="DU100" s="478">
        <f t="shared" si="107"/>
        <v>0</v>
      </c>
      <c r="DV100" s="478">
        <f t="shared" si="107"/>
        <v>0</v>
      </c>
      <c r="DW100" s="478">
        <f t="shared" si="107"/>
        <v>0</v>
      </c>
      <c r="DX100" s="478">
        <f t="shared" si="107"/>
        <v>0</v>
      </c>
      <c r="DY100" s="478">
        <f t="shared" si="107"/>
        <v>0</v>
      </c>
      <c r="DZ100" s="478">
        <f t="shared" si="107"/>
        <v>0</v>
      </c>
      <c r="EA100" s="478">
        <f t="shared" si="107"/>
        <v>0</v>
      </c>
    </row>
    <row r="101" spans="1:131" hidden="1" outlineLevel="2" x14ac:dyDescent="0.35">
      <c r="A101" s="209"/>
      <c r="B101" s="209"/>
      <c r="C101" s="210"/>
      <c r="D101" s="211"/>
      <c r="E101" s="253" t="s">
        <v>120</v>
      </c>
      <c r="F101" s="253"/>
      <c r="G101" s="253"/>
      <c r="H101" s="253"/>
      <c r="I101" s="253"/>
      <c r="J101" s="253">
        <f t="shared" ref="J101:AO101" si="108" xml:space="preserve"> I100</f>
        <v>0</v>
      </c>
      <c r="K101" s="253">
        <f t="shared" si="108"/>
        <v>0</v>
      </c>
      <c r="L101" s="253">
        <f t="shared" si="108"/>
        <v>0</v>
      </c>
      <c r="M101" s="253">
        <f t="shared" si="108"/>
        <v>0</v>
      </c>
      <c r="N101" s="253">
        <f t="shared" si="108"/>
        <v>0</v>
      </c>
      <c r="O101" s="253">
        <f t="shared" si="108"/>
        <v>0</v>
      </c>
      <c r="P101" s="253">
        <f t="shared" si="108"/>
        <v>0</v>
      </c>
      <c r="Q101" s="253">
        <f t="shared" si="108"/>
        <v>0</v>
      </c>
      <c r="R101" s="253">
        <f t="shared" si="108"/>
        <v>0</v>
      </c>
      <c r="S101" s="253">
        <f t="shared" si="108"/>
        <v>0</v>
      </c>
      <c r="T101" s="253">
        <f t="shared" si="108"/>
        <v>0</v>
      </c>
      <c r="U101" s="253">
        <f t="shared" si="108"/>
        <v>0</v>
      </c>
      <c r="V101" s="253">
        <f t="shared" si="108"/>
        <v>0</v>
      </c>
      <c r="W101" s="253">
        <f t="shared" si="108"/>
        <v>0</v>
      </c>
      <c r="X101" s="253">
        <f t="shared" si="108"/>
        <v>0</v>
      </c>
      <c r="Y101" s="253">
        <f t="shared" si="108"/>
        <v>0</v>
      </c>
      <c r="Z101" s="253">
        <f t="shared" si="108"/>
        <v>0</v>
      </c>
      <c r="AA101" s="253">
        <f t="shared" si="108"/>
        <v>0</v>
      </c>
      <c r="AB101" s="253">
        <f t="shared" si="108"/>
        <v>0</v>
      </c>
      <c r="AC101" s="253">
        <f t="shared" si="108"/>
        <v>0</v>
      </c>
      <c r="AD101" s="253">
        <f t="shared" si="108"/>
        <v>0</v>
      </c>
      <c r="AE101" s="253">
        <f t="shared" si="108"/>
        <v>0</v>
      </c>
      <c r="AF101" s="253">
        <f t="shared" si="108"/>
        <v>0</v>
      </c>
      <c r="AG101" s="253">
        <f t="shared" si="108"/>
        <v>0</v>
      </c>
      <c r="AH101" s="253">
        <f t="shared" si="108"/>
        <v>0</v>
      </c>
      <c r="AI101" s="253">
        <f t="shared" si="108"/>
        <v>0</v>
      </c>
      <c r="AJ101" s="253">
        <f t="shared" si="108"/>
        <v>0</v>
      </c>
      <c r="AK101" s="253">
        <f t="shared" si="108"/>
        <v>0</v>
      </c>
      <c r="AL101" s="253">
        <f t="shared" si="108"/>
        <v>0</v>
      </c>
      <c r="AM101" s="253">
        <f t="shared" si="108"/>
        <v>0</v>
      </c>
      <c r="AN101" s="253">
        <f t="shared" si="108"/>
        <v>0</v>
      </c>
      <c r="AO101" s="253">
        <f t="shared" si="108"/>
        <v>0</v>
      </c>
      <c r="AP101" s="253">
        <f t="shared" ref="AP101:BU101" si="109" xml:space="preserve"> AO100</f>
        <v>0</v>
      </c>
      <c r="AQ101" s="253">
        <f t="shared" si="109"/>
        <v>0</v>
      </c>
      <c r="AR101" s="253">
        <f t="shared" si="109"/>
        <v>0</v>
      </c>
      <c r="AS101" s="253">
        <f t="shared" si="109"/>
        <v>0</v>
      </c>
      <c r="AT101" s="253">
        <f t="shared" si="109"/>
        <v>0</v>
      </c>
      <c r="AU101" s="253">
        <f t="shared" si="109"/>
        <v>0</v>
      </c>
      <c r="AV101" s="253">
        <f t="shared" si="109"/>
        <v>0</v>
      </c>
      <c r="AW101" s="253">
        <f t="shared" si="109"/>
        <v>0</v>
      </c>
      <c r="AX101" s="253">
        <f t="shared" si="109"/>
        <v>0</v>
      </c>
      <c r="AY101" s="253">
        <f t="shared" si="109"/>
        <v>0</v>
      </c>
      <c r="AZ101" s="253">
        <f t="shared" si="109"/>
        <v>0</v>
      </c>
      <c r="BA101" s="253">
        <f t="shared" si="109"/>
        <v>0</v>
      </c>
      <c r="BB101" s="253">
        <f t="shared" si="109"/>
        <v>0</v>
      </c>
      <c r="BC101" s="253">
        <f t="shared" si="109"/>
        <v>0</v>
      </c>
      <c r="BD101" s="253">
        <f t="shared" si="109"/>
        <v>0</v>
      </c>
      <c r="BE101" s="253">
        <f t="shared" si="109"/>
        <v>0</v>
      </c>
      <c r="BF101" s="253">
        <f t="shared" si="109"/>
        <v>0</v>
      </c>
      <c r="BG101" s="253">
        <f t="shared" si="109"/>
        <v>0</v>
      </c>
      <c r="BH101" s="253">
        <f t="shared" si="109"/>
        <v>0</v>
      </c>
      <c r="BI101" s="253">
        <f t="shared" si="109"/>
        <v>0</v>
      </c>
      <c r="BJ101" s="253">
        <f t="shared" si="109"/>
        <v>0</v>
      </c>
      <c r="BK101" s="253">
        <f t="shared" si="109"/>
        <v>0</v>
      </c>
      <c r="BL101" s="253">
        <f t="shared" si="109"/>
        <v>0</v>
      </c>
      <c r="BM101" s="253">
        <f t="shared" si="109"/>
        <v>0</v>
      </c>
      <c r="BN101" s="253">
        <f t="shared" si="109"/>
        <v>0</v>
      </c>
      <c r="BO101" s="253">
        <f t="shared" si="109"/>
        <v>0</v>
      </c>
      <c r="BP101" s="253">
        <f t="shared" si="109"/>
        <v>0</v>
      </c>
      <c r="BQ101" s="253">
        <f t="shared" si="109"/>
        <v>0</v>
      </c>
      <c r="BR101" s="253">
        <f t="shared" si="109"/>
        <v>0</v>
      </c>
      <c r="BS101" s="253">
        <f t="shared" si="109"/>
        <v>0</v>
      </c>
      <c r="BT101" s="253">
        <f t="shared" si="109"/>
        <v>0</v>
      </c>
      <c r="BU101" s="253">
        <f t="shared" si="109"/>
        <v>0</v>
      </c>
      <c r="BV101" s="253">
        <f t="shared" ref="BV101:DA101" si="110" xml:space="preserve"> BU100</f>
        <v>0</v>
      </c>
      <c r="BW101" s="253">
        <f t="shared" si="110"/>
        <v>0</v>
      </c>
      <c r="BX101" s="253">
        <f t="shared" si="110"/>
        <v>0</v>
      </c>
      <c r="BY101" s="253">
        <f t="shared" si="110"/>
        <v>0</v>
      </c>
      <c r="BZ101" s="253">
        <f t="shared" si="110"/>
        <v>0</v>
      </c>
      <c r="CA101" s="253">
        <f t="shared" si="110"/>
        <v>0</v>
      </c>
      <c r="CB101" s="253">
        <f t="shared" si="110"/>
        <v>0</v>
      </c>
      <c r="CC101" s="253">
        <f t="shared" si="110"/>
        <v>0</v>
      </c>
      <c r="CD101" s="253">
        <f t="shared" si="110"/>
        <v>0</v>
      </c>
      <c r="CE101" s="253">
        <f t="shared" si="110"/>
        <v>0</v>
      </c>
      <c r="CF101" s="253">
        <f t="shared" si="110"/>
        <v>0</v>
      </c>
      <c r="CG101" s="253">
        <f t="shared" si="110"/>
        <v>0</v>
      </c>
      <c r="CH101" s="253">
        <f t="shared" si="110"/>
        <v>0</v>
      </c>
      <c r="CI101" s="253">
        <f t="shared" si="110"/>
        <v>0</v>
      </c>
      <c r="CJ101" s="253">
        <f t="shared" si="110"/>
        <v>0</v>
      </c>
      <c r="CK101" s="253">
        <f t="shared" si="110"/>
        <v>0</v>
      </c>
      <c r="CL101" s="253">
        <f t="shared" si="110"/>
        <v>0</v>
      </c>
      <c r="CM101" s="253">
        <f t="shared" si="110"/>
        <v>0</v>
      </c>
      <c r="CN101" s="253">
        <f t="shared" si="110"/>
        <v>0</v>
      </c>
      <c r="CO101" s="253">
        <f t="shared" si="110"/>
        <v>0</v>
      </c>
      <c r="CP101" s="253">
        <f t="shared" si="110"/>
        <v>0</v>
      </c>
      <c r="CQ101" s="253">
        <f t="shared" si="110"/>
        <v>0</v>
      </c>
      <c r="CR101" s="253">
        <f t="shared" si="110"/>
        <v>0</v>
      </c>
      <c r="CS101" s="253">
        <f t="shared" si="110"/>
        <v>0</v>
      </c>
      <c r="CT101" s="253">
        <f t="shared" si="110"/>
        <v>0</v>
      </c>
      <c r="CU101" s="253">
        <f t="shared" si="110"/>
        <v>0</v>
      </c>
      <c r="CV101" s="253">
        <f t="shared" si="110"/>
        <v>0</v>
      </c>
      <c r="CW101" s="253">
        <f t="shared" si="110"/>
        <v>0</v>
      </c>
      <c r="CX101" s="253">
        <f t="shared" si="110"/>
        <v>0</v>
      </c>
      <c r="CY101" s="253">
        <f t="shared" si="110"/>
        <v>0</v>
      </c>
      <c r="CZ101" s="253">
        <f t="shared" si="110"/>
        <v>0</v>
      </c>
      <c r="DA101" s="253">
        <f t="shared" si="110"/>
        <v>0</v>
      </c>
      <c r="DB101" s="253">
        <f t="shared" ref="DB101:EA101" si="111" xml:space="preserve"> DA100</f>
        <v>0</v>
      </c>
      <c r="DC101" s="253">
        <f t="shared" si="111"/>
        <v>0</v>
      </c>
      <c r="DD101" s="253">
        <f t="shared" si="111"/>
        <v>0</v>
      </c>
      <c r="DE101" s="253">
        <f t="shared" si="111"/>
        <v>0</v>
      </c>
      <c r="DF101" s="253">
        <f t="shared" si="111"/>
        <v>0</v>
      </c>
      <c r="DG101" s="253">
        <f t="shared" si="111"/>
        <v>0</v>
      </c>
      <c r="DH101" s="253">
        <f t="shared" si="111"/>
        <v>0</v>
      </c>
      <c r="DI101" s="253">
        <f t="shared" si="111"/>
        <v>1</v>
      </c>
      <c r="DJ101" s="253">
        <f t="shared" si="111"/>
        <v>0</v>
      </c>
      <c r="DK101" s="253">
        <f t="shared" si="111"/>
        <v>0</v>
      </c>
      <c r="DL101" s="253">
        <f t="shared" si="111"/>
        <v>0</v>
      </c>
      <c r="DM101" s="253">
        <f t="shared" si="111"/>
        <v>0</v>
      </c>
      <c r="DN101" s="253">
        <f t="shared" si="111"/>
        <v>0</v>
      </c>
      <c r="DO101" s="253">
        <f t="shared" si="111"/>
        <v>0</v>
      </c>
      <c r="DP101" s="253">
        <f t="shared" si="111"/>
        <v>0</v>
      </c>
      <c r="DQ101" s="253">
        <f t="shared" si="111"/>
        <v>0</v>
      </c>
      <c r="DR101" s="253">
        <f t="shared" si="111"/>
        <v>0</v>
      </c>
      <c r="DS101" s="253">
        <f t="shared" si="111"/>
        <v>0</v>
      </c>
      <c r="DT101" s="253">
        <f t="shared" si="111"/>
        <v>0</v>
      </c>
      <c r="DU101" s="253">
        <f t="shared" si="111"/>
        <v>0</v>
      </c>
      <c r="DV101" s="253">
        <f t="shared" si="111"/>
        <v>0</v>
      </c>
      <c r="DW101" s="253">
        <f t="shared" si="111"/>
        <v>0</v>
      </c>
      <c r="DX101" s="253">
        <f t="shared" si="111"/>
        <v>0</v>
      </c>
      <c r="DY101" s="253">
        <f t="shared" si="111"/>
        <v>0</v>
      </c>
      <c r="DZ101" s="253">
        <f t="shared" si="111"/>
        <v>0</v>
      </c>
      <c r="EA101" s="253">
        <f t="shared" si="111"/>
        <v>0</v>
      </c>
    </row>
    <row r="102" spans="1:131" hidden="1" outlineLevel="2" x14ac:dyDescent="0.35">
      <c r="A102" s="209"/>
      <c r="B102" s="209"/>
      <c r="C102" s="210"/>
      <c r="D102" s="211"/>
      <c r="E102" s="253"/>
      <c r="F102" s="253"/>
      <c r="G102" s="253"/>
      <c r="H102" s="253"/>
      <c r="I102" s="253"/>
      <c r="J102" s="253"/>
      <c r="K102" s="253"/>
      <c r="L102" s="253"/>
      <c r="M102" s="253"/>
      <c r="N102" s="253"/>
      <c r="O102" s="253"/>
      <c r="P102" s="253"/>
      <c r="Q102" s="253"/>
      <c r="R102" s="253"/>
      <c r="S102" s="253"/>
      <c r="T102" s="253"/>
      <c r="U102" s="253"/>
      <c r="V102" s="253"/>
      <c r="W102" s="253"/>
      <c r="X102" s="253"/>
      <c r="Y102" s="253"/>
      <c r="Z102" s="253"/>
      <c r="AA102" s="253"/>
      <c r="AB102" s="253"/>
      <c r="AC102" s="253"/>
      <c r="AD102" s="253"/>
      <c r="AE102" s="253"/>
      <c r="AF102" s="253"/>
      <c r="AG102" s="253"/>
      <c r="AH102" s="253"/>
      <c r="AI102" s="253"/>
      <c r="AJ102" s="253"/>
      <c r="AK102" s="253"/>
      <c r="AL102" s="253"/>
      <c r="AM102" s="253"/>
      <c r="AN102" s="253"/>
      <c r="AO102" s="253"/>
      <c r="AP102" s="253"/>
      <c r="AQ102" s="253"/>
      <c r="AR102" s="253"/>
      <c r="AS102" s="253"/>
      <c r="AT102" s="253"/>
      <c r="AU102" s="253"/>
      <c r="AV102" s="253"/>
      <c r="AW102" s="253"/>
      <c r="AX102" s="253"/>
      <c r="AY102" s="253"/>
      <c r="AZ102" s="253"/>
      <c r="BA102" s="253"/>
      <c r="BB102" s="253"/>
      <c r="BC102" s="253"/>
      <c r="BD102" s="253"/>
      <c r="BE102" s="253"/>
      <c r="BF102" s="253"/>
      <c r="BG102" s="253"/>
      <c r="BH102" s="253"/>
      <c r="BI102" s="253"/>
      <c r="BJ102" s="253"/>
      <c r="BK102" s="253"/>
      <c r="BL102" s="253"/>
      <c r="BM102" s="253"/>
      <c r="BN102" s="253"/>
      <c r="BO102" s="253"/>
      <c r="BP102" s="253"/>
      <c r="BQ102" s="253"/>
      <c r="BR102" s="253"/>
      <c r="BS102" s="253"/>
      <c r="BT102" s="253"/>
      <c r="BU102" s="253"/>
      <c r="BV102" s="253"/>
      <c r="BW102" s="253"/>
      <c r="BX102" s="253"/>
      <c r="BY102" s="253"/>
      <c r="BZ102" s="253"/>
      <c r="CA102" s="253"/>
      <c r="CB102" s="253"/>
      <c r="CC102" s="253"/>
      <c r="CD102" s="253"/>
      <c r="CE102" s="253"/>
      <c r="CF102" s="253"/>
      <c r="CG102" s="253"/>
      <c r="CH102" s="253"/>
      <c r="CI102" s="253"/>
      <c r="CJ102" s="253"/>
      <c r="CK102" s="253"/>
      <c r="CL102" s="253"/>
      <c r="CM102" s="253"/>
      <c r="CN102" s="253"/>
      <c r="CO102" s="253"/>
      <c r="CP102" s="253"/>
      <c r="CQ102" s="253"/>
      <c r="CR102" s="253"/>
      <c r="CS102" s="253"/>
      <c r="CT102" s="253"/>
      <c r="CU102" s="253"/>
      <c r="CV102" s="253"/>
      <c r="CW102" s="253"/>
      <c r="CX102" s="253"/>
      <c r="CY102" s="253"/>
      <c r="CZ102" s="253"/>
      <c r="DA102" s="253"/>
      <c r="DB102" s="253"/>
      <c r="DC102" s="253"/>
      <c r="DD102" s="253"/>
      <c r="DE102" s="253"/>
      <c r="DF102" s="253"/>
      <c r="DG102" s="253"/>
      <c r="DH102" s="253"/>
      <c r="DI102" s="253"/>
      <c r="DJ102" s="253"/>
      <c r="DK102" s="253"/>
      <c r="DL102" s="253"/>
      <c r="DM102" s="253"/>
      <c r="DN102" s="253"/>
      <c r="DO102" s="253"/>
      <c r="DP102" s="253"/>
      <c r="DQ102" s="253"/>
      <c r="DR102" s="253"/>
      <c r="DS102" s="253"/>
      <c r="DT102" s="253"/>
      <c r="DU102" s="253"/>
      <c r="DV102" s="253"/>
      <c r="DW102" s="253"/>
      <c r="DX102" s="253"/>
      <c r="DY102" s="253"/>
      <c r="DZ102" s="253"/>
      <c r="EA102" s="253"/>
    </row>
    <row r="103" spans="1:131" hidden="1" outlineLevel="2" x14ac:dyDescent="0.35">
      <c r="A103" s="209"/>
      <c r="B103" s="209"/>
      <c r="C103" s="210"/>
      <c r="D103" s="211"/>
      <c r="E103" s="208"/>
      <c r="F103" s="208"/>
      <c r="G103" s="208"/>
      <c r="H103" s="208"/>
      <c r="I103" s="208"/>
      <c r="J103" s="208"/>
      <c r="K103" s="208"/>
      <c r="L103" s="208"/>
      <c r="M103" s="208"/>
      <c r="N103" s="208"/>
      <c r="O103" s="208"/>
      <c r="P103" s="208"/>
      <c r="Q103" s="208"/>
      <c r="R103" s="208"/>
      <c r="S103" s="208"/>
      <c r="T103" s="208"/>
      <c r="U103" s="208"/>
      <c r="V103" s="208"/>
      <c r="W103" s="208"/>
      <c r="X103" s="208"/>
      <c r="Y103" s="208"/>
      <c r="Z103" s="208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8"/>
      <c r="AM103" s="208"/>
      <c r="AN103" s="208"/>
      <c r="AO103" s="208"/>
      <c r="AP103" s="208"/>
      <c r="AQ103" s="208"/>
      <c r="AR103" s="208"/>
      <c r="AS103" s="208"/>
      <c r="AT103" s="208"/>
      <c r="AU103" s="208"/>
      <c r="AV103" s="208"/>
      <c r="AW103" s="208"/>
      <c r="AX103" s="208"/>
      <c r="AY103" s="208"/>
      <c r="AZ103" s="208"/>
      <c r="BA103" s="208"/>
      <c r="BB103" s="208"/>
      <c r="BC103" s="208"/>
      <c r="BD103" s="208"/>
      <c r="BE103" s="208"/>
      <c r="BF103" s="208"/>
      <c r="BG103" s="208"/>
      <c r="BH103" s="208"/>
      <c r="BI103" s="208"/>
      <c r="BJ103" s="208"/>
      <c r="BK103" s="208"/>
      <c r="BL103" s="208"/>
      <c r="BM103" s="208"/>
      <c r="BN103" s="208"/>
      <c r="BO103" s="208"/>
      <c r="BP103" s="208"/>
      <c r="BQ103" s="208"/>
      <c r="BR103" s="208"/>
      <c r="BS103" s="208"/>
      <c r="BT103" s="208"/>
      <c r="BU103" s="208"/>
      <c r="BV103" s="208"/>
      <c r="BW103" s="208"/>
      <c r="BX103" s="208"/>
      <c r="BY103" s="208"/>
      <c r="BZ103" s="208"/>
      <c r="CA103" s="208"/>
      <c r="CB103" s="208"/>
      <c r="CC103" s="208"/>
      <c r="CD103" s="208"/>
      <c r="CE103" s="208"/>
      <c r="CF103" s="208"/>
      <c r="CG103" s="208"/>
      <c r="CH103" s="208"/>
      <c r="CI103" s="208"/>
      <c r="CJ103" s="208"/>
      <c r="CK103" s="208"/>
      <c r="CL103" s="208"/>
      <c r="CM103" s="208"/>
      <c r="CN103" s="208"/>
      <c r="CO103" s="208"/>
      <c r="CP103" s="208"/>
      <c r="CQ103" s="208"/>
      <c r="CR103" s="208"/>
      <c r="CS103" s="208"/>
      <c r="CT103" s="208"/>
      <c r="CU103" s="208"/>
      <c r="CV103" s="208"/>
      <c r="CW103" s="208"/>
      <c r="CX103" s="208"/>
      <c r="CY103" s="208"/>
      <c r="CZ103" s="208"/>
      <c r="DA103" s="208"/>
      <c r="DB103" s="208"/>
      <c r="DC103" s="208"/>
      <c r="DD103" s="208"/>
      <c r="DE103" s="208"/>
      <c r="DF103" s="208"/>
      <c r="DG103" s="208"/>
      <c r="DH103" s="208"/>
      <c r="DI103" s="208"/>
      <c r="DJ103" s="208"/>
      <c r="DK103" s="208"/>
      <c r="DL103" s="208"/>
      <c r="DM103" s="208"/>
      <c r="DN103" s="208"/>
      <c r="DO103" s="208"/>
      <c r="DP103" s="208"/>
      <c r="DQ103" s="208"/>
      <c r="DR103" s="208"/>
      <c r="DS103" s="208"/>
      <c r="DT103" s="208"/>
      <c r="DU103" s="208"/>
      <c r="DV103" s="208"/>
      <c r="DW103" s="208"/>
      <c r="DX103" s="208"/>
      <c r="DY103" s="208"/>
      <c r="DZ103" s="208"/>
      <c r="EA103" s="208"/>
    </row>
    <row r="104" spans="1:131" x14ac:dyDescent="0.35">
      <c r="A104" s="209"/>
      <c r="B104" s="209"/>
      <c r="C104" s="210"/>
      <c r="D104" s="211"/>
      <c r="E104" s="208"/>
      <c r="F104" s="208"/>
      <c r="G104" s="208"/>
      <c r="H104" s="208"/>
      <c r="I104" s="208"/>
      <c r="J104" s="208"/>
      <c r="K104" s="208"/>
      <c r="L104" s="208"/>
      <c r="M104" s="208"/>
      <c r="N104" s="208"/>
      <c r="O104" s="208"/>
      <c r="P104" s="208"/>
      <c r="Q104" s="208"/>
      <c r="R104" s="208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208"/>
      <c r="AV104" s="208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208"/>
      <c r="BK104" s="208"/>
      <c r="BL104" s="208"/>
      <c r="BM104" s="208"/>
      <c r="BN104" s="208"/>
      <c r="BO104" s="208"/>
      <c r="BP104" s="208"/>
      <c r="BQ104" s="208"/>
      <c r="BR104" s="208"/>
      <c r="BS104" s="208"/>
      <c r="BT104" s="208"/>
      <c r="BU104" s="208"/>
      <c r="BV104" s="208"/>
      <c r="BW104" s="208"/>
      <c r="BX104" s="208"/>
      <c r="BY104" s="208"/>
      <c r="BZ104" s="208"/>
      <c r="CA104" s="208"/>
      <c r="CB104" s="208"/>
      <c r="CC104" s="208"/>
      <c r="CD104" s="208"/>
      <c r="CE104" s="208"/>
      <c r="CF104" s="208"/>
      <c r="CG104" s="208"/>
      <c r="CH104" s="208"/>
      <c r="CI104" s="208"/>
      <c r="CJ104" s="208"/>
      <c r="CK104" s="208"/>
      <c r="CL104" s="208"/>
      <c r="CM104" s="208"/>
      <c r="CN104" s="208"/>
      <c r="CO104" s="208"/>
      <c r="CP104" s="208"/>
      <c r="CQ104" s="208"/>
      <c r="CR104" s="208"/>
      <c r="CS104" s="208"/>
      <c r="CT104" s="208"/>
      <c r="CU104" s="208"/>
      <c r="CV104" s="208"/>
      <c r="CW104" s="208"/>
      <c r="CX104" s="208"/>
      <c r="CY104" s="208"/>
      <c r="CZ104" s="208"/>
      <c r="DA104" s="208"/>
      <c r="DB104" s="208"/>
      <c r="DC104" s="208"/>
      <c r="DD104" s="208"/>
      <c r="DE104" s="208"/>
      <c r="DF104" s="208"/>
      <c r="DG104" s="208"/>
      <c r="DH104" s="208"/>
      <c r="DI104" s="208"/>
      <c r="DJ104" s="208"/>
      <c r="DK104" s="208"/>
      <c r="DL104" s="208"/>
      <c r="DM104" s="208"/>
      <c r="DN104" s="208"/>
      <c r="DO104" s="208"/>
      <c r="DP104" s="208"/>
      <c r="DQ104" s="208"/>
      <c r="DR104" s="208"/>
      <c r="DS104" s="208"/>
      <c r="DT104" s="208"/>
      <c r="DU104" s="208"/>
      <c r="DV104" s="208"/>
      <c r="DW104" s="208"/>
      <c r="DX104" s="208"/>
      <c r="DY104" s="208"/>
      <c r="DZ104" s="208"/>
      <c r="EA104" s="208"/>
    </row>
    <row r="105" spans="1:131" collapsed="1" x14ac:dyDescent="0.35">
      <c r="A105" s="209" t="s">
        <v>143</v>
      </c>
      <c r="B105" s="209"/>
      <c r="C105" s="210"/>
      <c r="D105" s="211"/>
      <c r="E105" s="208"/>
      <c r="F105" s="208"/>
      <c r="G105" s="208"/>
      <c r="H105" s="208"/>
      <c r="I105" s="208"/>
      <c r="J105" s="208"/>
      <c r="K105" s="208"/>
      <c r="L105" s="208"/>
      <c r="M105" s="208"/>
      <c r="N105" s="208"/>
      <c r="O105" s="208"/>
      <c r="P105" s="208"/>
      <c r="Q105" s="208"/>
      <c r="R105" s="208"/>
      <c r="S105" s="208"/>
      <c r="T105" s="208"/>
      <c r="U105" s="208"/>
      <c r="V105" s="208"/>
      <c r="W105" s="208"/>
      <c r="X105" s="208"/>
      <c r="Y105" s="208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8"/>
      <c r="AM105" s="208"/>
      <c r="AN105" s="208"/>
      <c r="AO105" s="208"/>
      <c r="AP105" s="208"/>
      <c r="AQ105" s="208"/>
      <c r="AR105" s="208"/>
      <c r="AS105" s="208"/>
      <c r="AT105" s="208"/>
      <c r="AU105" s="208"/>
      <c r="AV105" s="208"/>
      <c r="AW105" s="208"/>
      <c r="AX105" s="208"/>
      <c r="AY105" s="208"/>
      <c r="AZ105" s="208"/>
      <c r="BA105" s="208"/>
      <c r="BB105" s="208"/>
      <c r="BC105" s="208"/>
      <c r="BD105" s="208"/>
      <c r="BE105" s="208"/>
      <c r="BF105" s="208"/>
      <c r="BG105" s="208"/>
      <c r="BH105" s="208"/>
      <c r="BI105" s="208"/>
      <c r="BJ105" s="208"/>
      <c r="BK105" s="208"/>
      <c r="BL105" s="208"/>
      <c r="BM105" s="208"/>
      <c r="BN105" s="208"/>
      <c r="BO105" s="208"/>
      <c r="BP105" s="208"/>
      <c r="BQ105" s="208"/>
      <c r="BR105" s="208"/>
      <c r="BS105" s="208"/>
      <c r="BT105" s="208"/>
      <c r="BU105" s="208"/>
      <c r="BV105" s="208"/>
      <c r="BW105" s="208"/>
      <c r="BX105" s="208"/>
      <c r="BY105" s="208"/>
      <c r="BZ105" s="208"/>
      <c r="CA105" s="208"/>
      <c r="CB105" s="208"/>
      <c r="CC105" s="208"/>
      <c r="CD105" s="208"/>
      <c r="CE105" s="208"/>
      <c r="CF105" s="208"/>
      <c r="CG105" s="208"/>
      <c r="CH105" s="208"/>
      <c r="CI105" s="208"/>
      <c r="CJ105" s="208"/>
      <c r="CK105" s="208"/>
      <c r="CL105" s="208"/>
      <c r="CM105" s="208"/>
      <c r="CN105" s="208"/>
      <c r="CO105" s="208"/>
      <c r="CP105" s="208"/>
      <c r="CQ105" s="208"/>
      <c r="CR105" s="208"/>
      <c r="CS105" s="208"/>
      <c r="CT105" s="208"/>
      <c r="CU105" s="208"/>
      <c r="CV105" s="208"/>
      <c r="CW105" s="208"/>
      <c r="CX105" s="208"/>
      <c r="CY105" s="208"/>
      <c r="CZ105" s="208"/>
      <c r="DA105" s="208"/>
      <c r="DB105" s="208"/>
      <c r="DC105" s="208"/>
      <c r="DD105" s="208"/>
      <c r="DE105" s="208"/>
      <c r="DF105" s="208"/>
      <c r="DG105" s="208"/>
      <c r="DH105" s="208"/>
      <c r="DI105" s="208"/>
      <c r="DJ105" s="208"/>
      <c r="DK105" s="208"/>
      <c r="DL105" s="208"/>
      <c r="DM105" s="208"/>
      <c r="DN105" s="208"/>
      <c r="DO105" s="208"/>
      <c r="DP105" s="208"/>
      <c r="DQ105" s="208"/>
      <c r="DR105" s="208"/>
      <c r="DS105" s="208"/>
      <c r="DT105" s="208"/>
      <c r="DU105" s="208"/>
      <c r="DV105" s="208"/>
      <c r="DW105" s="208"/>
      <c r="DX105" s="208"/>
      <c r="DY105" s="208"/>
      <c r="DZ105" s="208"/>
      <c r="EA105" s="208"/>
    </row>
    <row r="106" spans="1:131" hidden="1" outlineLevel="1" x14ac:dyDescent="0.35">
      <c r="A106" s="209"/>
      <c r="B106" s="209"/>
      <c r="C106" s="210"/>
      <c r="D106" s="211"/>
      <c r="E106" s="208"/>
      <c r="F106" s="208"/>
      <c r="G106" s="208"/>
      <c r="H106" s="208"/>
      <c r="I106" s="208"/>
      <c r="J106" s="208"/>
      <c r="K106" s="208"/>
      <c r="L106" s="208"/>
      <c r="M106" s="208"/>
      <c r="N106" s="208"/>
      <c r="O106" s="208"/>
      <c r="P106" s="208"/>
      <c r="Q106" s="208"/>
      <c r="R106" s="208"/>
      <c r="S106" s="208"/>
      <c r="T106" s="208"/>
      <c r="U106" s="208"/>
      <c r="V106" s="208"/>
      <c r="W106" s="208"/>
      <c r="X106" s="208"/>
      <c r="Y106" s="208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8"/>
      <c r="AM106" s="208"/>
      <c r="AN106" s="208"/>
      <c r="AO106" s="208"/>
      <c r="AP106" s="208"/>
      <c r="AQ106" s="208"/>
      <c r="AR106" s="208"/>
      <c r="AS106" s="208"/>
      <c r="AT106" s="208"/>
      <c r="AU106" s="208"/>
      <c r="AV106" s="208"/>
      <c r="AW106" s="208"/>
      <c r="AX106" s="208"/>
      <c r="AY106" s="208"/>
      <c r="AZ106" s="208"/>
      <c r="BA106" s="208"/>
      <c r="BB106" s="208"/>
      <c r="BC106" s="208"/>
      <c r="BD106" s="208"/>
      <c r="BE106" s="208"/>
      <c r="BF106" s="208"/>
      <c r="BG106" s="208"/>
      <c r="BH106" s="208"/>
      <c r="BI106" s="208"/>
      <c r="BJ106" s="208"/>
      <c r="BK106" s="208"/>
      <c r="BL106" s="208"/>
      <c r="BM106" s="208"/>
      <c r="BN106" s="208"/>
      <c r="BO106" s="208"/>
      <c r="BP106" s="208"/>
      <c r="BQ106" s="208"/>
      <c r="BR106" s="208"/>
      <c r="BS106" s="208"/>
      <c r="BT106" s="208"/>
      <c r="BU106" s="208"/>
      <c r="BV106" s="208"/>
      <c r="BW106" s="208"/>
      <c r="BX106" s="208"/>
      <c r="BY106" s="208"/>
      <c r="BZ106" s="208"/>
      <c r="CA106" s="208"/>
      <c r="CB106" s="208"/>
      <c r="CC106" s="208"/>
      <c r="CD106" s="208"/>
      <c r="CE106" s="208"/>
      <c r="CF106" s="208"/>
      <c r="CG106" s="208"/>
      <c r="CH106" s="208"/>
      <c r="CI106" s="208"/>
      <c r="CJ106" s="208"/>
      <c r="CK106" s="208"/>
      <c r="CL106" s="208"/>
      <c r="CM106" s="208"/>
      <c r="CN106" s="208"/>
      <c r="CO106" s="208"/>
      <c r="CP106" s="208"/>
      <c r="CQ106" s="208"/>
      <c r="CR106" s="208"/>
      <c r="CS106" s="208"/>
      <c r="CT106" s="208"/>
      <c r="CU106" s="208"/>
      <c r="CV106" s="208"/>
      <c r="CW106" s="208"/>
      <c r="CX106" s="208"/>
      <c r="CY106" s="208"/>
      <c r="CZ106" s="208"/>
      <c r="DA106" s="208"/>
      <c r="DB106" s="208"/>
      <c r="DC106" s="208"/>
      <c r="DD106" s="208"/>
      <c r="DE106" s="208"/>
      <c r="DF106" s="208"/>
      <c r="DG106" s="208"/>
      <c r="DH106" s="208"/>
      <c r="DI106" s="208"/>
      <c r="DJ106" s="208"/>
      <c r="DK106" s="208"/>
      <c r="DL106" s="208"/>
      <c r="DM106" s="208"/>
      <c r="DN106" s="208"/>
      <c r="DO106" s="208"/>
      <c r="DP106" s="208"/>
      <c r="DQ106" s="208"/>
      <c r="DR106" s="208"/>
      <c r="DS106" s="208"/>
      <c r="DT106" s="208"/>
      <c r="DU106" s="208"/>
      <c r="DV106" s="208"/>
      <c r="DW106" s="208"/>
      <c r="DX106" s="208"/>
      <c r="DY106" s="208"/>
      <c r="DZ106" s="208"/>
      <c r="EA106" s="208"/>
    </row>
    <row r="107" spans="1:131" hidden="1" outlineLevel="1" x14ac:dyDescent="0.35">
      <c r="A107" s="209"/>
      <c r="B107" s="209" t="s">
        <v>145</v>
      </c>
      <c r="C107" s="210"/>
      <c r="D107" s="211"/>
      <c r="E107" s="208"/>
      <c r="F107" s="208"/>
      <c r="G107" s="208"/>
      <c r="H107" s="208"/>
      <c r="I107" s="208"/>
      <c r="J107" s="208"/>
      <c r="K107" s="208"/>
      <c r="L107" s="208"/>
      <c r="M107" s="208"/>
      <c r="N107" s="208"/>
      <c r="O107" s="208"/>
      <c r="P107" s="208"/>
      <c r="Q107" s="208"/>
      <c r="R107" s="208"/>
      <c r="S107" s="208"/>
      <c r="T107" s="208"/>
      <c r="U107" s="208"/>
      <c r="V107" s="208"/>
      <c r="W107" s="208"/>
      <c r="X107" s="208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208"/>
      <c r="AN107" s="208"/>
      <c r="AO107" s="208"/>
      <c r="AP107" s="208"/>
      <c r="AQ107" s="208"/>
      <c r="AR107" s="208"/>
      <c r="AS107" s="208"/>
      <c r="AT107" s="208"/>
      <c r="AU107" s="208"/>
      <c r="AV107" s="208"/>
      <c r="AW107" s="208"/>
      <c r="AX107" s="208"/>
      <c r="AY107" s="208"/>
      <c r="AZ107" s="208"/>
      <c r="BA107" s="208"/>
      <c r="BB107" s="208"/>
      <c r="BC107" s="208"/>
      <c r="BD107" s="208"/>
      <c r="BE107" s="208"/>
      <c r="BF107" s="208"/>
      <c r="BG107" s="208"/>
      <c r="BH107" s="208"/>
      <c r="BI107" s="208"/>
      <c r="BJ107" s="208"/>
      <c r="BK107" s="208"/>
      <c r="BL107" s="208"/>
      <c r="BM107" s="208"/>
      <c r="BN107" s="208"/>
      <c r="BO107" s="208"/>
      <c r="BP107" s="208"/>
      <c r="BQ107" s="208"/>
      <c r="BR107" s="208"/>
      <c r="BS107" s="208"/>
      <c r="BT107" s="208"/>
      <c r="BU107" s="208"/>
      <c r="BV107" s="208"/>
      <c r="BW107" s="208"/>
      <c r="BX107" s="208"/>
      <c r="BY107" s="208"/>
      <c r="BZ107" s="208"/>
      <c r="CA107" s="208"/>
      <c r="CB107" s="208"/>
      <c r="CC107" s="208"/>
      <c r="CD107" s="208"/>
      <c r="CE107" s="208"/>
      <c r="CF107" s="208"/>
      <c r="CG107" s="208"/>
      <c r="CH107" s="208"/>
      <c r="CI107" s="208"/>
      <c r="CJ107" s="208"/>
      <c r="CK107" s="208"/>
      <c r="CL107" s="208"/>
      <c r="CM107" s="208"/>
      <c r="CN107" s="208"/>
      <c r="CO107" s="208"/>
      <c r="CP107" s="208"/>
      <c r="CQ107" s="208"/>
      <c r="CR107" s="208"/>
      <c r="CS107" s="208"/>
      <c r="CT107" s="208"/>
      <c r="CU107" s="208"/>
      <c r="CV107" s="208"/>
      <c r="CW107" s="208"/>
      <c r="CX107" s="208"/>
      <c r="CY107" s="208"/>
      <c r="CZ107" s="208"/>
      <c r="DA107" s="208"/>
      <c r="DB107" s="208"/>
      <c r="DC107" s="208"/>
      <c r="DD107" s="208"/>
      <c r="DE107" s="208"/>
      <c r="DF107" s="208"/>
      <c r="DG107" s="208"/>
      <c r="DH107" s="208"/>
      <c r="DI107" s="208"/>
      <c r="DJ107" s="208"/>
      <c r="DK107" s="208"/>
      <c r="DL107" s="208"/>
      <c r="DM107" s="208"/>
      <c r="DN107" s="208"/>
      <c r="DO107" s="208"/>
      <c r="DP107" s="208"/>
      <c r="DQ107" s="208"/>
      <c r="DR107" s="208"/>
      <c r="DS107" s="208"/>
      <c r="DT107" s="208"/>
      <c r="DU107" s="208"/>
      <c r="DV107" s="208"/>
      <c r="DW107" s="208"/>
      <c r="DX107" s="208"/>
      <c r="DY107" s="208"/>
      <c r="DZ107" s="208"/>
      <c r="EA107" s="208"/>
    </row>
    <row r="108" spans="1:131" hidden="1" outlineLevel="2" x14ac:dyDescent="0.35">
      <c r="A108" s="209"/>
      <c r="B108" s="209"/>
      <c r="C108" s="210"/>
      <c r="D108" s="211"/>
      <c r="E108" s="258" t="str">
        <f t="shared" ref="E108:AJ108" si="112" xml:space="preserve"> E$97</f>
        <v>Operating period flag</v>
      </c>
      <c r="F108" s="258">
        <f t="shared" si="112"/>
        <v>0</v>
      </c>
      <c r="G108" s="258" t="str">
        <f t="shared" si="112"/>
        <v>flag</v>
      </c>
      <c r="H108" s="258">
        <f t="shared" si="112"/>
        <v>100</v>
      </c>
      <c r="I108" s="258">
        <f t="shared" si="112"/>
        <v>0</v>
      </c>
      <c r="J108" s="258">
        <f t="shared" si="112"/>
        <v>0</v>
      </c>
      <c r="K108" s="258">
        <f t="shared" si="112"/>
        <v>0</v>
      </c>
      <c r="L108" s="258">
        <f t="shared" si="112"/>
        <v>0</v>
      </c>
      <c r="M108" s="258">
        <f t="shared" si="112"/>
        <v>1</v>
      </c>
      <c r="N108" s="258">
        <f t="shared" si="112"/>
        <v>1</v>
      </c>
      <c r="O108" s="258">
        <f t="shared" si="112"/>
        <v>1</v>
      </c>
      <c r="P108" s="258">
        <f t="shared" si="112"/>
        <v>1</v>
      </c>
      <c r="Q108" s="258">
        <f t="shared" si="112"/>
        <v>1</v>
      </c>
      <c r="R108" s="258">
        <f t="shared" si="112"/>
        <v>1</v>
      </c>
      <c r="S108" s="258">
        <f t="shared" si="112"/>
        <v>1</v>
      </c>
      <c r="T108" s="258">
        <f t="shared" si="112"/>
        <v>1</v>
      </c>
      <c r="U108" s="258">
        <f t="shared" si="112"/>
        <v>1</v>
      </c>
      <c r="V108" s="258">
        <f t="shared" si="112"/>
        <v>1</v>
      </c>
      <c r="W108" s="258">
        <f t="shared" si="112"/>
        <v>1</v>
      </c>
      <c r="X108" s="258">
        <f t="shared" si="112"/>
        <v>1</v>
      </c>
      <c r="Y108" s="258">
        <f t="shared" si="112"/>
        <v>1</v>
      </c>
      <c r="Z108" s="258">
        <f t="shared" si="112"/>
        <v>1</v>
      </c>
      <c r="AA108" s="258">
        <f t="shared" si="112"/>
        <v>1</v>
      </c>
      <c r="AB108" s="258">
        <f t="shared" si="112"/>
        <v>1</v>
      </c>
      <c r="AC108" s="258">
        <f t="shared" si="112"/>
        <v>1</v>
      </c>
      <c r="AD108" s="258">
        <f t="shared" si="112"/>
        <v>1</v>
      </c>
      <c r="AE108" s="258">
        <f t="shared" si="112"/>
        <v>1</v>
      </c>
      <c r="AF108" s="258">
        <f t="shared" si="112"/>
        <v>1</v>
      </c>
      <c r="AG108" s="258">
        <f t="shared" si="112"/>
        <v>1</v>
      </c>
      <c r="AH108" s="258">
        <f t="shared" si="112"/>
        <v>1</v>
      </c>
      <c r="AI108" s="258">
        <f t="shared" si="112"/>
        <v>1</v>
      </c>
      <c r="AJ108" s="258">
        <f t="shared" si="112"/>
        <v>1</v>
      </c>
      <c r="AK108" s="258">
        <f t="shared" ref="AK108:BP108" si="113" xml:space="preserve"> AK$97</f>
        <v>1</v>
      </c>
      <c r="AL108" s="258">
        <f t="shared" si="113"/>
        <v>1</v>
      </c>
      <c r="AM108" s="258">
        <f t="shared" si="113"/>
        <v>1</v>
      </c>
      <c r="AN108" s="258">
        <f t="shared" si="113"/>
        <v>1</v>
      </c>
      <c r="AO108" s="258">
        <f t="shared" si="113"/>
        <v>1</v>
      </c>
      <c r="AP108" s="258">
        <f t="shared" si="113"/>
        <v>1</v>
      </c>
      <c r="AQ108" s="258">
        <f t="shared" si="113"/>
        <v>1</v>
      </c>
      <c r="AR108" s="258">
        <f t="shared" si="113"/>
        <v>1</v>
      </c>
      <c r="AS108" s="258">
        <f t="shared" si="113"/>
        <v>1</v>
      </c>
      <c r="AT108" s="258">
        <f t="shared" si="113"/>
        <v>1</v>
      </c>
      <c r="AU108" s="258">
        <f t="shared" si="113"/>
        <v>1</v>
      </c>
      <c r="AV108" s="258">
        <f t="shared" si="113"/>
        <v>1</v>
      </c>
      <c r="AW108" s="258">
        <f t="shared" si="113"/>
        <v>1</v>
      </c>
      <c r="AX108" s="258">
        <f t="shared" si="113"/>
        <v>1</v>
      </c>
      <c r="AY108" s="258">
        <f t="shared" si="113"/>
        <v>1</v>
      </c>
      <c r="AZ108" s="258">
        <f t="shared" si="113"/>
        <v>1</v>
      </c>
      <c r="BA108" s="258">
        <f t="shared" si="113"/>
        <v>1</v>
      </c>
      <c r="BB108" s="258">
        <f t="shared" si="113"/>
        <v>1</v>
      </c>
      <c r="BC108" s="258">
        <f t="shared" si="113"/>
        <v>1</v>
      </c>
      <c r="BD108" s="258">
        <f t="shared" si="113"/>
        <v>1</v>
      </c>
      <c r="BE108" s="258">
        <f t="shared" si="113"/>
        <v>1</v>
      </c>
      <c r="BF108" s="258">
        <f t="shared" si="113"/>
        <v>1</v>
      </c>
      <c r="BG108" s="258">
        <f t="shared" si="113"/>
        <v>1</v>
      </c>
      <c r="BH108" s="258">
        <f t="shared" si="113"/>
        <v>1</v>
      </c>
      <c r="BI108" s="258">
        <f t="shared" si="113"/>
        <v>1</v>
      </c>
      <c r="BJ108" s="258">
        <f t="shared" si="113"/>
        <v>1</v>
      </c>
      <c r="BK108" s="258">
        <f t="shared" si="113"/>
        <v>1</v>
      </c>
      <c r="BL108" s="258">
        <f t="shared" si="113"/>
        <v>1</v>
      </c>
      <c r="BM108" s="258">
        <f t="shared" si="113"/>
        <v>1</v>
      </c>
      <c r="BN108" s="258">
        <f t="shared" si="113"/>
        <v>1</v>
      </c>
      <c r="BO108" s="258">
        <f t="shared" si="113"/>
        <v>1</v>
      </c>
      <c r="BP108" s="258">
        <f t="shared" si="113"/>
        <v>1</v>
      </c>
      <c r="BQ108" s="258">
        <f t="shared" ref="BQ108:CV108" si="114" xml:space="preserve"> BQ$97</f>
        <v>1</v>
      </c>
      <c r="BR108" s="258">
        <f t="shared" si="114"/>
        <v>1</v>
      </c>
      <c r="BS108" s="258">
        <f t="shared" si="114"/>
        <v>1</v>
      </c>
      <c r="BT108" s="258">
        <f t="shared" si="114"/>
        <v>1</v>
      </c>
      <c r="BU108" s="258">
        <f t="shared" si="114"/>
        <v>1</v>
      </c>
      <c r="BV108" s="258">
        <f t="shared" si="114"/>
        <v>1</v>
      </c>
      <c r="BW108" s="258">
        <f t="shared" si="114"/>
        <v>1</v>
      </c>
      <c r="BX108" s="258">
        <f t="shared" si="114"/>
        <v>1</v>
      </c>
      <c r="BY108" s="258">
        <f t="shared" si="114"/>
        <v>1</v>
      </c>
      <c r="BZ108" s="258">
        <f t="shared" si="114"/>
        <v>1</v>
      </c>
      <c r="CA108" s="258">
        <f t="shared" si="114"/>
        <v>1</v>
      </c>
      <c r="CB108" s="258">
        <f t="shared" si="114"/>
        <v>1</v>
      </c>
      <c r="CC108" s="258">
        <f t="shared" si="114"/>
        <v>1</v>
      </c>
      <c r="CD108" s="258">
        <f t="shared" si="114"/>
        <v>1</v>
      </c>
      <c r="CE108" s="258">
        <f t="shared" si="114"/>
        <v>1</v>
      </c>
      <c r="CF108" s="258">
        <f t="shared" si="114"/>
        <v>1</v>
      </c>
      <c r="CG108" s="258">
        <f t="shared" si="114"/>
        <v>1</v>
      </c>
      <c r="CH108" s="258">
        <f t="shared" si="114"/>
        <v>1</v>
      </c>
      <c r="CI108" s="258">
        <f t="shared" si="114"/>
        <v>1</v>
      </c>
      <c r="CJ108" s="258">
        <f t="shared" si="114"/>
        <v>1</v>
      </c>
      <c r="CK108" s="258">
        <f t="shared" si="114"/>
        <v>1</v>
      </c>
      <c r="CL108" s="258">
        <f t="shared" si="114"/>
        <v>1</v>
      </c>
      <c r="CM108" s="258">
        <f t="shared" si="114"/>
        <v>1</v>
      </c>
      <c r="CN108" s="258">
        <f t="shared" si="114"/>
        <v>1</v>
      </c>
      <c r="CO108" s="258">
        <f t="shared" si="114"/>
        <v>1</v>
      </c>
      <c r="CP108" s="258">
        <f t="shared" si="114"/>
        <v>1</v>
      </c>
      <c r="CQ108" s="258">
        <f t="shared" si="114"/>
        <v>1</v>
      </c>
      <c r="CR108" s="258">
        <f t="shared" si="114"/>
        <v>1</v>
      </c>
      <c r="CS108" s="258">
        <f t="shared" si="114"/>
        <v>1</v>
      </c>
      <c r="CT108" s="258">
        <f t="shared" si="114"/>
        <v>1</v>
      </c>
      <c r="CU108" s="258">
        <f t="shared" si="114"/>
        <v>1</v>
      </c>
      <c r="CV108" s="258">
        <f t="shared" si="114"/>
        <v>1</v>
      </c>
      <c r="CW108" s="258">
        <f t="shared" ref="CW108:EA108" si="115" xml:space="preserve"> CW$97</f>
        <v>1</v>
      </c>
      <c r="CX108" s="258">
        <f t="shared" si="115"/>
        <v>1</v>
      </c>
      <c r="CY108" s="258">
        <f t="shared" si="115"/>
        <v>1</v>
      </c>
      <c r="CZ108" s="258">
        <f t="shared" si="115"/>
        <v>1</v>
      </c>
      <c r="DA108" s="258">
        <f t="shared" si="115"/>
        <v>1</v>
      </c>
      <c r="DB108" s="258">
        <f t="shared" si="115"/>
        <v>1</v>
      </c>
      <c r="DC108" s="258">
        <f t="shared" si="115"/>
        <v>1</v>
      </c>
      <c r="DD108" s="258">
        <f t="shared" si="115"/>
        <v>1</v>
      </c>
      <c r="DE108" s="258">
        <f t="shared" si="115"/>
        <v>1</v>
      </c>
      <c r="DF108" s="258">
        <f t="shared" si="115"/>
        <v>1</v>
      </c>
      <c r="DG108" s="258">
        <f t="shared" si="115"/>
        <v>1</v>
      </c>
      <c r="DH108" s="258">
        <f t="shared" si="115"/>
        <v>1</v>
      </c>
      <c r="DI108" s="258">
        <f t="shared" si="115"/>
        <v>0</v>
      </c>
      <c r="DJ108" s="258">
        <f t="shared" si="115"/>
        <v>0</v>
      </c>
      <c r="DK108" s="258">
        <f t="shared" si="115"/>
        <v>0</v>
      </c>
      <c r="DL108" s="258">
        <f t="shared" si="115"/>
        <v>0</v>
      </c>
      <c r="DM108" s="258">
        <f t="shared" si="115"/>
        <v>0</v>
      </c>
      <c r="DN108" s="258">
        <f t="shared" si="115"/>
        <v>0</v>
      </c>
      <c r="DO108" s="258">
        <f t="shared" si="115"/>
        <v>0</v>
      </c>
      <c r="DP108" s="258">
        <f t="shared" si="115"/>
        <v>0</v>
      </c>
      <c r="DQ108" s="258">
        <f t="shared" si="115"/>
        <v>0</v>
      </c>
      <c r="DR108" s="258">
        <f t="shared" si="115"/>
        <v>0</v>
      </c>
      <c r="DS108" s="258">
        <f t="shared" si="115"/>
        <v>0</v>
      </c>
      <c r="DT108" s="258">
        <f t="shared" si="115"/>
        <v>0</v>
      </c>
      <c r="DU108" s="258">
        <f t="shared" si="115"/>
        <v>0</v>
      </c>
      <c r="DV108" s="258">
        <f t="shared" si="115"/>
        <v>0</v>
      </c>
      <c r="DW108" s="258">
        <f t="shared" si="115"/>
        <v>0</v>
      </c>
      <c r="DX108" s="258">
        <f t="shared" si="115"/>
        <v>0</v>
      </c>
      <c r="DY108" s="258">
        <f t="shared" si="115"/>
        <v>0</v>
      </c>
      <c r="DZ108" s="258">
        <f t="shared" si="115"/>
        <v>0</v>
      </c>
      <c r="EA108" s="258">
        <f t="shared" si="115"/>
        <v>0</v>
      </c>
    </row>
    <row r="109" spans="1:131" hidden="1" outlineLevel="2" x14ac:dyDescent="0.35">
      <c r="A109" s="209"/>
      <c r="B109" s="209"/>
      <c r="C109" s="210"/>
      <c r="D109" s="211"/>
      <c r="E109" s="208" t="s">
        <v>123</v>
      </c>
      <c r="F109" s="208"/>
      <c r="G109" s="208"/>
      <c r="H109" s="208"/>
      <c r="I109" s="208"/>
      <c r="J109" s="208">
        <f t="shared" ref="J109:AO109" si="116">I109 + J108</f>
        <v>0</v>
      </c>
      <c r="K109" s="208">
        <f t="shared" si="116"/>
        <v>0</v>
      </c>
      <c r="L109" s="208">
        <f t="shared" si="116"/>
        <v>0</v>
      </c>
      <c r="M109" s="208">
        <f t="shared" si="116"/>
        <v>1</v>
      </c>
      <c r="N109" s="208">
        <f t="shared" si="116"/>
        <v>2</v>
      </c>
      <c r="O109" s="208">
        <f t="shared" si="116"/>
        <v>3</v>
      </c>
      <c r="P109" s="208">
        <f t="shared" si="116"/>
        <v>4</v>
      </c>
      <c r="Q109" s="208">
        <f t="shared" si="116"/>
        <v>5</v>
      </c>
      <c r="R109" s="208">
        <f t="shared" si="116"/>
        <v>6</v>
      </c>
      <c r="S109" s="208">
        <f t="shared" si="116"/>
        <v>7</v>
      </c>
      <c r="T109" s="208">
        <f t="shared" si="116"/>
        <v>8</v>
      </c>
      <c r="U109" s="208">
        <f t="shared" si="116"/>
        <v>9</v>
      </c>
      <c r="V109" s="208">
        <f t="shared" si="116"/>
        <v>10</v>
      </c>
      <c r="W109" s="208">
        <f t="shared" si="116"/>
        <v>11</v>
      </c>
      <c r="X109" s="208">
        <f t="shared" si="116"/>
        <v>12</v>
      </c>
      <c r="Y109" s="208">
        <f t="shared" si="116"/>
        <v>13</v>
      </c>
      <c r="Z109" s="208">
        <f t="shared" si="116"/>
        <v>14</v>
      </c>
      <c r="AA109" s="208">
        <f t="shared" si="116"/>
        <v>15</v>
      </c>
      <c r="AB109" s="208">
        <f t="shared" si="116"/>
        <v>16</v>
      </c>
      <c r="AC109" s="208">
        <f t="shared" si="116"/>
        <v>17</v>
      </c>
      <c r="AD109" s="208">
        <f t="shared" si="116"/>
        <v>18</v>
      </c>
      <c r="AE109" s="208">
        <f t="shared" si="116"/>
        <v>19</v>
      </c>
      <c r="AF109" s="208">
        <f t="shared" si="116"/>
        <v>20</v>
      </c>
      <c r="AG109" s="208">
        <f t="shared" si="116"/>
        <v>21</v>
      </c>
      <c r="AH109" s="208">
        <f t="shared" si="116"/>
        <v>22</v>
      </c>
      <c r="AI109" s="208">
        <f t="shared" si="116"/>
        <v>23</v>
      </c>
      <c r="AJ109" s="208">
        <f t="shared" si="116"/>
        <v>24</v>
      </c>
      <c r="AK109" s="208">
        <f t="shared" si="116"/>
        <v>25</v>
      </c>
      <c r="AL109" s="208">
        <f t="shared" si="116"/>
        <v>26</v>
      </c>
      <c r="AM109" s="208">
        <f t="shared" si="116"/>
        <v>27</v>
      </c>
      <c r="AN109" s="208">
        <f t="shared" si="116"/>
        <v>28</v>
      </c>
      <c r="AO109" s="208">
        <f t="shared" si="116"/>
        <v>29</v>
      </c>
      <c r="AP109" s="208">
        <f t="shared" ref="AP109:BU109" si="117">AO109 + AP108</f>
        <v>30</v>
      </c>
      <c r="AQ109" s="208">
        <f t="shared" si="117"/>
        <v>31</v>
      </c>
      <c r="AR109" s="208">
        <f t="shared" si="117"/>
        <v>32</v>
      </c>
      <c r="AS109" s="208">
        <f t="shared" si="117"/>
        <v>33</v>
      </c>
      <c r="AT109" s="208">
        <f t="shared" si="117"/>
        <v>34</v>
      </c>
      <c r="AU109" s="208">
        <f t="shared" si="117"/>
        <v>35</v>
      </c>
      <c r="AV109" s="208">
        <f t="shared" si="117"/>
        <v>36</v>
      </c>
      <c r="AW109" s="208">
        <f t="shared" si="117"/>
        <v>37</v>
      </c>
      <c r="AX109" s="208">
        <f t="shared" si="117"/>
        <v>38</v>
      </c>
      <c r="AY109" s="208">
        <f t="shared" si="117"/>
        <v>39</v>
      </c>
      <c r="AZ109" s="208">
        <f t="shared" si="117"/>
        <v>40</v>
      </c>
      <c r="BA109" s="208">
        <f t="shared" si="117"/>
        <v>41</v>
      </c>
      <c r="BB109" s="208">
        <f t="shared" si="117"/>
        <v>42</v>
      </c>
      <c r="BC109" s="208">
        <f t="shared" si="117"/>
        <v>43</v>
      </c>
      <c r="BD109" s="208">
        <f t="shared" si="117"/>
        <v>44</v>
      </c>
      <c r="BE109" s="208">
        <f t="shared" si="117"/>
        <v>45</v>
      </c>
      <c r="BF109" s="208">
        <f t="shared" si="117"/>
        <v>46</v>
      </c>
      <c r="BG109" s="208">
        <f t="shared" si="117"/>
        <v>47</v>
      </c>
      <c r="BH109" s="208">
        <f t="shared" si="117"/>
        <v>48</v>
      </c>
      <c r="BI109" s="208">
        <f t="shared" si="117"/>
        <v>49</v>
      </c>
      <c r="BJ109" s="208">
        <f t="shared" si="117"/>
        <v>50</v>
      </c>
      <c r="BK109" s="208">
        <f t="shared" si="117"/>
        <v>51</v>
      </c>
      <c r="BL109" s="208">
        <f t="shared" si="117"/>
        <v>52</v>
      </c>
      <c r="BM109" s="208">
        <f t="shared" si="117"/>
        <v>53</v>
      </c>
      <c r="BN109" s="208">
        <f t="shared" si="117"/>
        <v>54</v>
      </c>
      <c r="BO109" s="208">
        <f t="shared" si="117"/>
        <v>55</v>
      </c>
      <c r="BP109" s="208">
        <f t="shared" si="117"/>
        <v>56</v>
      </c>
      <c r="BQ109" s="208">
        <f t="shared" si="117"/>
        <v>57</v>
      </c>
      <c r="BR109" s="208">
        <f t="shared" si="117"/>
        <v>58</v>
      </c>
      <c r="BS109" s="208">
        <f t="shared" si="117"/>
        <v>59</v>
      </c>
      <c r="BT109" s="208">
        <f t="shared" si="117"/>
        <v>60</v>
      </c>
      <c r="BU109" s="208">
        <f t="shared" si="117"/>
        <v>61</v>
      </c>
      <c r="BV109" s="208">
        <f t="shared" ref="BV109:DA109" si="118">BU109 + BV108</f>
        <v>62</v>
      </c>
      <c r="BW109" s="208">
        <f t="shared" si="118"/>
        <v>63</v>
      </c>
      <c r="BX109" s="208">
        <f t="shared" si="118"/>
        <v>64</v>
      </c>
      <c r="BY109" s="208">
        <f t="shared" si="118"/>
        <v>65</v>
      </c>
      <c r="BZ109" s="208">
        <f t="shared" si="118"/>
        <v>66</v>
      </c>
      <c r="CA109" s="208">
        <f t="shared" si="118"/>
        <v>67</v>
      </c>
      <c r="CB109" s="208">
        <f t="shared" si="118"/>
        <v>68</v>
      </c>
      <c r="CC109" s="208">
        <f t="shared" si="118"/>
        <v>69</v>
      </c>
      <c r="CD109" s="208">
        <f t="shared" si="118"/>
        <v>70</v>
      </c>
      <c r="CE109" s="208">
        <f t="shared" si="118"/>
        <v>71</v>
      </c>
      <c r="CF109" s="208">
        <f t="shared" si="118"/>
        <v>72</v>
      </c>
      <c r="CG109" s="208">
        <f t="shared" si="118"/>
        <v>73</v>
      </c>
      <c r="CH109" s="208">
        <f t="shared" si="118"/>
        <v>74</v>
      </c>
      <c r="CI109" s="208">
        <f t="shared" si="118"/>
        <v>75</v>
      </c>
      <c r="CJ109" s="208">
        <f t="shared" si="118"/>
        <v>76</v>
      </c>
      <c r="CK109" s="208">
        <f t="shared" si="118"/>
        <v>77</v>
      </c>
      <c r="CL109" s="208">
        <f t="shared" si="118"/>
        <v>78</v>
      </c>
      <c r="CM109" s="208">
        <f t="shared" si="118"/>
        <v>79</v>
      </c>
      <c r="CN109" s="208">
        <f t="shared" si="118"/>
        <v>80</v>
      </c>
      <c r="CO109" s="208">
        <f t="shared" si="118"/>
        <v>81</v>
      </c>
      <c r="CP109" s="208">
        <f t="shared" si="118"/>
        <v>82</v>
      </c>
      <c r="CQ109" s="208">
        <f t="shared" si="118"/>
        <v>83</v>
      </c>
      <c r="CR109" s="208">
        <f t="shared" si="118"/>
        <v>84</v>
      </c>
      <c r="CS109" s="208">
        <f t="shared" si="118"/>
        <v>85</v>
      </c>
      <c r="CT109" s="208">
        <f t="shared" si="118"/>
        <v>86</v>
      </c>
      <c r="CU109" s="208">
        <f t="shared" si="118"/>
        <v>87</v>
      </c>
      <c r="CV109" s="208">
        <f t="shared" si="118"/>
        <v>88</v>
      </c>
      <c r="CW109" s="208">
        <f t="shared" si="118"/>
        <v>89</v>
      </c>
      <c r="CX109" s="208">
        <f t="shared" si="118"/>
        <v>90</v>
      </c>
      <c r="CY109" s="208">
        <f t="shared" si="118"/>
        <v>91</v>
      </c>
      <c r="CZ109" s="208">
        <f t="shared" si="118"/>
        <v>92</v>
      </c>
      <c r="DA109" s="208">
        <f t="shared" si="118"/>
        <v>93</v>
      </c>
      <c r="DB109" s="208">
        <f t="shared" ref="DB109:EA109" si="119">DA109 + DB108</f>
        <v>94</v>
      </c>
      <c r="DC109" s="208">
        <f t="shared" si="119"/>
        <v>95</v>
      </c>
      <c r="DD109" s="208">
        <f t="shared" si="119"/>
        <v>96</v>
      </c>
      <c r="DE109" s="208">
        <f t="shared" si="119"/>
        <v>97</v>
      </c>
      <c r="DF109" s="208">
        <f t="shared" si="119"/>
        <v>98</v>
      </c>
      <c r="DG109" s="208">
        <f t="shared" si="119"/>
        <v>99</v>
      </c>
      <c r="DH109" s="208">
        <f t="shared" si="119"/>
        <v>100</v>
      </c>
      <c r="DI109" s="208">
        <f t="shared" si="119"/>
        <v>100</v>
      </c>
      <c r="DJ109" s="208">
        <f t="shared" si="119"/>
        <v>100</v>
      </c>
      <c r="DK109" s="208">
        <f t="shared" si="119"/>
        <v>100</v>
      </c>
      <c r="DL109" s="208">
        <f t="shared" si="119"/>
        <v>100</v>
      </c>
      <c r="DM109" s="208">
        <f t="shared" si="119"/>
        <v>100</v>
      </c>
      <c r="DN109" s="208">
        <f t="shared" si="119"/>
        <v>100</v>
      </c>
      <c r="DO109" s="208">
        <f t="shared" si="119"/>
        <v>100</v>
      </c>
      <c r="DP109" s="208">
        <f t="shared" si="119"/>
        <v>100</v>
      </c>
      <c r="DQ109" s="208">
        <f t="shared" si="119"/>
        <v>100</v>
      </c>
      <c r="DR109" s="208">
        <f t="shared" si="119"/>
        <v>100</v>
      </c>
      <c r="DS109" s="208">
        <f t="shared" si="119"/>
        <v>100</v>
      </c>
      <c r="DT109" s="208">
        <f t="shared" si="119"/>
        <v>100</v>
      </c>
      <c r="DU109" s="208">
        <f t="shared" si="119"/>
        <v>100</v>
      </c>
      <c r="DV109" s="208">
        <f t="shared" si="119"/>
        <v>100</v>
      </c>
      <c r="DW109" s="208">
        <f t="shared" si="119"/>
        <v>100</v>
      </c>
      <c r="DX109" s="208">
        <f t="shared" si="119"/>
        <v>100</v>
      </c>
      <c r="DY109" s="208">
        <f t="shared" si="119"/>
        <v>100</v>
      </c>
      <c r="DZ109" s="208">
        <f t="shared" si="119"/>
        <v>100</v>
      </c>
      <c r="EA109" s="208">
        <f t="shared" si="119"/>
        <v>100</v>
      </c>
    </row>
    <row r="110" spans="1:131" hidden="1" outlineLevel="2" x14ac:dyDescent="0.35">
      <c r="A110" s="209"/>
      <c r="B110" s="209"/>
      <c r="C110" s="210"/>
      <c r="D110" s="211"/>
      <c r="E110" s="208"/>
      <c r="F110" s="208"/>
      <c r="G110" s="208"/>
      <c r="H110" s="208"/>
      <c r="I110" s="208"/>
      <c r="J110" s="208"/>
      <c r="K110" s="208"/>
      <c r="L110" s="208"/>
      <c r="M110" s="208"/>
      <c r="N110" s="208"/>
      <c r="O110" s="208"/>
      <c r="P110" s="208"/>
      <c r="Q110" s="208"/>
      <c r="R110" s="208"/>
      <c r="S110" s="208"/>
      <c r="T110" s="208"/>
      <c r="U110" s="208"/>
      <c r="V110" s="208"/>
      <c r="W110" s="208"/>
      <c r="X110" s="208"/>
      <c r="Y110" s="208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8"/>
      <c r="AM110" s="208"/>
      <c r="AN110" s="208"/>
      <c r="AO110" s="208"/>
      <c r="AP110" s="208"/>
      <c r="AQ110" s="208"/>
      <c r="AR110" s="208"/>
      <c r="AS110" s="208"/>
      <c r="AT110" s="208"/>
      <c r="AU110" s="208"/>
      <c r="AV110" s="208"/>
      <c r="AW110" s="208"/>
      <c r="AX110" s="208"/>
      <c r="AY110" s="208"/>
      <c r="AZ110" s="208"/>
      <c r="BA110" s="208"/>
      <c r="BB110" s="208"/>
      <c r="BC110" s="208"/>
      <c r="BD110" s="208"/>
      <c r="BE110" s="208"/>
      <c r="BF110" s="208"/>
      <c r="BG110" s="208"/>
      <c r="BH110" s="208"/>
      <c r="BI110" s="208"/>
      <c r="BJ110" s="208"/>
      <c r="BK110" s="208"/>
      <c r="BL110" s="208"/>
      <c r="BM110" s="208"/>
      <c r="BN110" s="208"/>
      <c r="BO110" s="208"/>
      <c r="BP110" s="208"/>
      <c r="BQ110" s="208"/>
      <c r="BR110" s="208"/>
      <c r="BS110" s="208"/>
      <c r="BT110" s="208"/>
      <c r="BU110" s="208"/>
      <c r="BV110" s="208"/>
      <c r="BW110" s="208"/>
      <c r="BX110" s="208"/>
      <c r="BY110" s="208"/>
      <c r="BZ110" s="208"/>
      <c r="CA110" s="208"/>
      <c r="CB110" s="208"/>
      <c r="CC110" s="208"/>
      <c r="CD110" s="208"/>
      <c r="CE110" s="208"/>
      <c r="CF110" s="208"/>
      <c r="CG110" s="208"/>
      <c r="CH110" s="208"/>
      <c r="CI110" s="208"/>
      <c r="CJ110" s="208"/>
      <c r="CK110" s="208"/>
      <c r="CL110" s="208"/>
      <c r="CM110" s="208"/>
      <c r="CN110" s="208"/>
      <c r="CO110" s="208"/>
      <c r="CP110" s="208"/>
      <c r="CQ110" s="208"/>
      <c r="CR110" s="208"/>
      <c r="CS110" s="208"/>
      <c r="CT110" s="208"/>
      <c r="CU110" s="208"/>
      <c r="CV110" s="208"/>
      <c r="CW110" s="208"/>
      <c r="CX110" s="208"/>
      <c r="CY110" s="208"/>
      <c r="CZ110" s="208"/>
      <c r="DA110" s="208"/>
      <c r="DB110" s="208"/>
      <c r="DC110" s="208"/>
      <c r="DD110" s="208"/>
      <c r="DE110" s="208"/>
      <c r="DF110" s="208"/>
      <c r="DG110" s="208"/>
      <c r="DH110" s="208"/>
      <c r="DI110" s="208"/>
      <c r="DJ110" s="208"/>
      <c r="DK110" s="208"/>
      <c r="DL110" s="208"/>
      <c r="DM110" s="208"/>
      <c r="DN110" s="208"/>
      <c r="DO110" s="208"/>
      <c r="DP110" s="208"/>
      <c r="DQ110" s="208"/>
      <c r="DR110" s="208"/>
      <c r="DS110" s="208"/>
      <c r="DT110" s="208"/>
      <c r="DU110" s="208"/>
      <c r="DV110" s="208"/>
      <c r="DW110" s="208"/>
      <c r="DX110" s="208"/>
      <c r="DY110" s="208"/>
      <c r="DZ110" s="208"/>
      <c r="EA110" s="208"/>
    </row>
    <row r="111" spans="1:131" hidden="1" outlineLevel="2" x14ac:dyDescent="0.35">
      <c r="A111" s="56"/>
      <c r="B111" s="56"/>
      <c r="C111" s="57"/>
      <c r="D111" s="58"/>
      <c r="E111" s="38" t="str">
        <f xml:space="preserve"> InpC!E$57</f>
        <v>Number of periods in a year</v>
      </c>
      <c r="F111" s="38">
        <f xml:space="preserve"> InpC!F$57</f>
        <v>4</v>
      </c>
      <c r="G111" s="38" t="str">
        <f xml:space="preserve"> InpC!G$57</f>
        <v>periods</v>
      </c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6"/>
      <c r="Y111" s="116"/>
      <c r="Z111" s="116"/>
      <c r="AA111" s="116"/>
      <c r="AB111" s="116"/>
      <c r="AC111" s="116"/>
      <c r="AD111" s="116"/>
      <c r="AE111" s="116"/>
      <c r="AF111" s="116"/>
      <c r="AG111" s="116"/>
      <c r="AH111" s="116"/>
      <c r="AI111" s="116"/>
      <c r="AJ111" s="116"/>
      <c r="AK111" s="116"/>
      <c r="AL111" s="116"/>
      <c r="AM111" s="116"/>
      <c r="AN111" s="116"/>
      <c r="AO111" s="116"/>
      <c r="AP111" s="116"/>
      <c r="AQ111" s="116"/>
      <c r="AR111" s="116"/>
      <c r="AS111" s="116"/>
      <c r="AT111" s="116"/>
      <c r="AU111" s="116"/>
      <c r="AV111" s="116"/>
      <c r="AW111" s="116"/>
      <c r="AX111" s="116"/>
      <c r="AY111" s="116"/>
      <c r="AZ111" s="116"/>
      <c r="BA111" s="116"/>
      <c r="BB111" s="116"/>
      <c r="BC111" s="116"/>
      <c r="BD111" s="116"/>
      <c r="BE111" s="116"/>
      <c r="BF111" s="116"/>
      <c r="BG111" s="116"/>
      <c r="BH111" s="116"/>
      <c r="BI111" s="116"/>
      <c r="BJ111" s="116"/>
      <c r="BK111" s="116"/>
      <c r="BL111" s="116"/>
      <c r="BM111" s="116"/>
      <c r="BN111" s="116"/>
      <c r="BO111" s="116"/>
      <c r="BP111" s="116"/>
      <c r="BQ111" s="116"/>
      <c r="BR111" s="116"/>
      <c r="BS111" s="116"/>
      <c r="BT111" s="116"/>
      <c r="BU111" s="116"/>
      <c r="BV111" s="116"/>
      <c r="BW111" s="116"/>
      <c r="BX111" s="116"/>
      <c r="BY111" s="116"/>
      <c r="BZ111" s="116"/>
      <c r="CA111" s="116"/>
      <c r="CB111" s="116"/>
      <c r="CC111" s="116"/>
      <c r="CD111" s="116"/>
      <c r="CE111" s="116"/>
      <c r="CF111" s="116"/>
      <c r="CG111" s="116"/>
      <c r="CH111" s="116"/>
      <c r="CI111" s="116"/>
      <c r="CJ111" s="116"/>
      <c r="CK111" s="116"/>
      <c r="CL111" s="116"/>
      <c r="CM111" s="116"/>
      <c r="CN111" s="116"/>
      <c r="CO111" s="116"/>
      <c r="CP111" s="116"/>
      <c r="CQ111" s="116"/>
      <c r="CR111" s="116"/>
      <c r="CS111" s="116"/>
      <c r="CT111" s="116"/>
      <c r="CU111" s="116"/>
      <c r="CV111" s="116"/>
      <c r="CW111" s="116"/>
      <c r="CX111" s="116"/>
      <c r="CY111" s="116"/>
      <c r="CZ111" s="116"/>
      <c r="DA111" s="116"/>
      <c r="DB111" s="116"/>
      <c r="DC111" s="116"/>
      <c r="DD111" s="116"/>
      <c r="DE111" s="116"/>
      <c r="DF111" s="116"/>
      <c r="DG111" s="116"/>
      <c r="DH111" s="116"/>
      <c r="DI111" s="116"/>
      <c r="DJ111" s="116"/>
      <c r="DK111" s="116"/>
      <c r="DL111" s="116"/>
      <c r="DM111" s="116"/>
      <c r="DN111" s="116"/>
      <c r="DO111" s="116"/>
      <c r="DP111" s="116"/>
      <c r="DQ111" s="116"/>
      <c r="DR111" s="116"/>
      <c r="DS111" s="116"/>
      <c r="DT111" s="116"/>
      <c r="DU111" s="116"/>
      <c r="DV111" s="116"/>
      <c r="DW111" s="116"/>
      <c r="DX111" s="116"/>
      <c r="DY111" s="116"/>
      <c r="DZ111" s="116"/>
      <c r="EA111" s="116"/>
    </row>
    <row r="112" spans="1:131" hidden="1" outlineLevel="2" x14ac:dyDescent="0.35">
      <c r="A112" s="209"/>
      <c r="B112" s="209"/>
      <c r="C112" s="210"/>
      <c r="D112" s="211"/>
      <c r="E112" s="258" t="str">
        <f t="shared" ref="E112:AJ112" si="120" xml:space="preserve"> E$109</f>
        <v>Contract period number</v>
      </c>
      <c r="F112" s="258">
        <f t="shared" si="120"/>
        <v>0</v>
      </c>
      <c r="G112" s="258">
        <f t="shared" si="120"/>
        <v>0</v>
      </c>
      <c r="H112" s="258">
        <f t="shared" si="120"/>
        <v>0</v>
      </c>
      <c r="I112" s="258">
        <f t="shared" si="120"/>
        <v>0</v>
      </c>
      <c r="J112" s="258">
        <f t="shared" si="120"/>
        <v>0</v>
      </c>
      <c r="K112" s="258">
        <f t="shared" si="120"/>
        <v>0</v>
      </c>
      <c r="L112" s="258">
        <f t="shared" si="120"/>
        <v>0</v>
      </c>
      <c r="M112" s="258">
        <f t="shared" si="120"/>
        <v>1</v>
      </c>
      <c r="N112" s="258">
        <f t="shared" si="120"/>
        <v>2</v>
      </c>
      <c r="O112" s="258">
        <f t="shared" si="120"/>
        <v>3</v>
      </c>
      <c r="P112" s="258">
        <f t="shared" si="120"/>
        <v>4</v>
      </c>
      <c r="Q112" s="258">
        <f t="shared" si="120"/>
        <v>5</v>
      </c>
      <c r="R112" s="258">
        <f t="shared" si="120"/>
        <v>6</v>
      </c>
      <c r="S112" s="258">
        <f t="shared" si="120"/>
        <v>7</v>
      </c>
      <c r="T112" s="258">
        <f t="shared" si="120"/>
        <v>8</v>
      </c>
      <c r="U112" s="258">
        <f t="shared" si="120"/>
        <v>9</v>
      </c>
      <c r="V112" s="258">
        <f t="shared" si="120"/>
        <v>10</v>
      </c>
      <c r="W112" s="258">
        <f t="shared" si="120"/>
        <v>11</v>
      </c>
      <c r="X112" s="258">
        <f t="shared" si="120"/>
        <v>12</v>
      </c>
      <c r="Y112" s="258">
        <f t="shared" si="120"/>
        <v>13</v>
      </c>
      <c r="Z112" s="258">
        <f t="shared" si="120"/>
        <v>14</v>
      </c>
      <c r="AA112" s="258">
        <f t="shared" si="120"/>
        <v>15</v>
      </c>
      <c r="AB112" s="258">
        <f t="shared" si="120"/>
        <v>16</v>
      </c>
      <c r="AC112" s="258">
        <f t="shared" si="120"/>
        <v>17</v>
      </c>
      <c r="AD112" s="258">
        <f t="shared" si="120"/>
        <v>18</v>
      </c>
      <c r="AE112" s="258">
        <f t="shared" si="120"/>
        <v>19</v>
      </c>
      <c r="AF112" s="258">
        <f t="shared" si="120"/>
        <v>20</v>
      </c>
      <c r="AG112" s="258">
        <f t="shared" si="120"/>
        <v>21</v>
      </c>
      <c r="AH112" s="258">
        <f t="shared" si="120"/>
        <v>22</v>
      </c>
      <c r="AI112" s="258">
        <f t="shared" si="120"/>
        <v>23</v>
      </c>
      <c r="AJ112" s="258">
        <f t="shared" si="120"/>
        <v>24</v>
      </c>
      <c r="AK112" s="258">
        <f t="shared" ref="AK112:BP112" si="121" xml:space="preserve"> AK$109</f>
        <v>25</v>
      </c>
      <c r="AL112" s="258">
        <f t="shared" si="121"/>
        <v>26</v>
      </c>
      <c r="AM112" s="258">
        <f t="shared" si="121"/>
        <v>27</v>
      </c>
      <c r="AN112" s="258">
        <f t="shared" si="121"/>
        <v>28</v>
      </c>
      <c r="AO112" s="258">
        <f t="shared" si="121"/>
        <v>29</v>
      </c>
      <c r="AP112" s="258">
        <f t="shared" si="121"/>
        <v>30</v>
      </c>
      <c r="AQ112" s="258">
        <f t="shared" si="121"/>
        <v>31</v>
      </c>
      <c r="AR112" s="258">
        <f t="shared" si="121"/>
        <v>32</v>
      </c>
      <c r="AS112" s="258">
        <f t="shared" si="121"/>
        <v>33</v>
      </c>
      <c r="AT112" s="258">
        <f t="shared" si="121"/>
        <v>34</v>
      </c>
      <c r="AU112" s="258">
        <f t="shared" si="121"/>
        <v>35</v>
      </c>
      <c r="AV112" s="258">
        <f t="shared" si="121"/>
        <v>36</v>
      </c>
      <c r="AW112" s="258">
        <f t="shared" si="121"/>
        <v>37</v>
      </c>
      <c r="AX112" s="258">
        <f t="shared" si="121"/>
        <v>38</v>
      </c>
      <c r="AY112" s="258">
        <f t="shared" si="121"/>
        <v>39</v>
      </c>
      <c r="AZ112" s="258">
        <f t="shared" si="121"/>
        <v>40</v>
      </c>
      <c r="BA112" s="258">
        <f t="shared" si="121"/>
        <v>41</v>
      </c>
      <c r="BB112" s="258">
        <f t="shared" si="121"/>
        <v>42</v>
      </c>
      <c r="BC112" s="258">
        <f t="shared" si="121"/>
        <v>43</v>
      </c>
      <c r="BD112" s="258">
        <f t="shared" si="121"/>
        <v>44</v>
      </c>
      <c r="BE112" s="258">
        <f t="shared" si="121"/>
        <v>45</v>
      </c>
      <c r="BF112" s="258">
        <f t="shared" si="121"/>
        <v>46</v>
      </c>
      <c r="BG112" s="258">
        <f t="shared" si="121"/>
        <v>47</v>
      </c>
      <c r="BH112" s="258">
        <f t="shared" si="121"/>
        <v>48</v>
      </c>
      <c r="BI112" s="258">
        <f t="shared" si="121"/>
        <v>49</v>
      </c>
      <c r="BJ112" s="258">
        <f t="shared" si="121"/>
        <v>50</v>
      </c>
      <c r="BK112" s="258">
        <f t="shared" si="121"/>
        <v>51</v>
      </c>
      <c r="BL112" s="258">
        <f t="shared" si="121"/>
        <v>52</v>
      </c>
      <c r="BM112" s="258">
        <f t="shared" si="121"/>
        <v>53</v>
      </c>
      <c r="BN112" s="258">
        <f t="shared" si="121"/>
        <v>54</v>
      </c>
      <c r="BO112" s="258">
        <f t="shared" si="121"/>
        <v>55</v>
      </c>
      <c r="BP112" s="258">
        <f t="shared" si="121"/>
        <v>56</v>
      </c>
      <c r="BQ112" s="258">
        <f t="shared" ref="BQ112:CV112" si="122" xml:space="preserve"> BQ$109</f>
        <v>57</v>
      </c>
      <c r="BR112" s="258">
        <f t="shared" si="122"/>
        <v>58</v>
      </c>
      <c r="BS112" s="258">
        <f t="shared" si="122"/>
        <v>59</v>
      </c>
      <c r="BT112" s="258">
        <f t="shared" si="122"/>
        <v>60</v>
      </c>
      <c r="BU112" s="258">
        <f t="shared" si="122"/>
        <v>61</v>
      </c>
      <c r="BV112" s="258">
        <f t="shared" si="122"/>
        <v>62</v>
      </c>
      <c r="BW112" s="258">
        <f t="shared" si="122"/>
        <v>63</v>
      </c>
      <c r="BX112" s="258">
        <f t="shared" si="122"/>
        <v>64</v>
      </c>
      <c r="BY112" s="258">
        <f t="shared" si="122"/>
        <v>65</v>
      </c>
      <c r="BZ112" s="258">
        <f t="shared" si="122"/>
        <v>66</v>
      </c>
      <c r="CA112" s="258">
        <f t="shared" si="122"/>
        <v>67</v>
      </c>
      <c r="CB112" s="258">
        <f t="shared" si="122"/>
        <v>68</v>
      </c>
      <c r="CC112" s="258">
        <f t="shared" si="122"/>
        <v>69</v>
      </c>
      <c r="CD112" s="258">
        <f t="shared" si="122"/>
        <v>70</v>
      </c>
      <c r="CE112" s="258">
        <f t="shared" si="122"/>
        <v>71</v>
      </c>
      <c r="CF112" s="258">
        <f t="shared" si="122"/>
        <v>72</v>
      </c>
      <c r="CG112" s="258">
        <f t="shared" si="122"/>
        <v>73</v>
      </c>
      <c r="CH112" s="258">
        <f t="shared" si="122"/>
        <v>74</v>
      </c>
      <c r="CI112" s="258">
        <f t="shared" si="122"/>
        <v>75</v>
      </c>
      <c r="CJ112" s="258">
        <f t="shared" si="122"/>
        <v>76</v>
      </c>
      <c r="CK112" s="258">
        <f t="shared" si="122"/>
        <v>77</v>
      </c>
      <c r="CL112" s="258">
        <f t="shared" si="122"/>
        <v>78</v>
      </c>
      <c r="CM112" s="258">
        <f t="shared" si="122"/>
        <v>79</v>
      </c>
      <c r="CN112" s="258">
        <f t="shared" si="122"/>
        <v>80</v>
      </c>
      <c r="CO112" s="258">
        <f t="shared" si="122"/>
        <v>81</v>
      </c>
      <c r="CP112" s="258">
        <f t="shared" si="122"/>
        <v>82</v>
      </c>
      <c r="CQ112" s="258">
        <f t="shared" si="122"/>
        <v>83</v>
      </c>
      <c r="CR112" s="258">
        <f t="shared" si="122"/>
        <v>84</v>
      </c>
      <c r="CS112" s="258">
        <f t="shared" si="122"/>
        <v>85</v>
      </c>
      <c r="CT112" s="258">
        <f t="shared" si="122"/>
        <v>86</v>
      </c>
      <c r="CU112" s="258">
        <f t="shared" si="122"/>
        <v>87</v>
      </c>
      <c r="CV112" s="258">
        <f t="shared" si="122"/>
        <v>88</v>
      </c>
      <c r="CW112" s="258">
        <f t="shared" ref="CW112:EA112" si="123" xml:space="preserve"> CW$109</f>
        <v>89</v>
      </c>
      <c r="CX112" s="258">
        <f t="shared" si="123"/>
        <v>90</v>
      </c>
      <c r="CY112" s="258">
        <f t="shared" si="123"/>
        <v>91</v>
      </c>
      <c r="CZ112" s="258">
        <f t="shared" si="123"/>
        <v>92</v>
      </c>
      <c r="DA112" s="258">
        <f t="shared" si="123"/>
        <v>93</v>
      </c>
      <c r="DB112" s="258">
        <f t="shared" si="123"/>
        <v>94</v>
      </c>
      <c r="DC112" s="258">
        <f t="shared" si="123"/>
        <v>95</v>
      </c>
      <c r="DD112" s="258">
        <f t="shared" si="123"/>
        <v>96</v>
      </c>
      <c r="DE112" s="258">
        <f t="shared" si="123"/>
        <v>97</v>
      </c>
      <c r="DF112" s="258">
        <f t="shared" si="123"/>
        <v>98</v>
      </c>
      <c r="DG112" s="258">
        <f t="shared" si="123"/>
        <v>99</v>
      </c>
      <c r="DH112" s="258">
        <f t="shared" si="123"/>
        <v>100</v>
      </c>
      <c r="DI112" s="258">
        <f t="shared" si="123"/>
        <v>100</v>
      </c>
      <c r="DJ112" s="258">
        <f t="shared" si="123"/>
        <v>100</v>
      </c>
      <c r="DK112" s="258">
        <f t="shared" si="123"/>
        <v>100</v>
      </c>
      <c r="DL112" s="258">
        <f t="shared" si="123"/>
        <v>100</v>
      </c>
      <c r="DM112" s="258">
        <f t="shared" si="123"/>
        <v>100</v>
      </c>
      <c r="DN112" s="258">
        <f t="shared" si="123"/>
        <v>100</v>
      </c>
      <c r="DO112" s="258">
        <f t="shared" si="123"/>
        <v>100</v>
      </c>
      <c r="DP112" s="258">
        <f t="shared" si="123"/>
        <v>100</v>
      </c>
      <c r="DQ112" s="258">
        <f t="shared" si="123"/>
        <v>100</v>
      </c>
      <c r="DR112" s="258">
        <f t="shared" si="123"/>
        <v>100</v>
      </c>
      <c r="DS112" s="258">
        <f t="shared" si="123"/>
        <v>100</v>
      </c>
      <c r="DT112" s="258">
        <f t="shared" si="123"/>
        <v>100</v>
      </c>
      <c r="DU112" s="258">
        <f t="shared" si="123"/>
        <v>100</v>
      </c>
      <c r="DV112" s="258">
        <f t="shared" si="123"/>
        <v>100</v>
      </c>
      <c r="DW112" s="258">
        <f t="shared" si="123"/>
        <v>100</v>
      </c>
      <c r="DX112" s="258">
        <f t="shared" si="123"/>
        <v>100</v>
      </c>
      <c r="DY112" s="258">
        <f t="shared" si="123"/>
        <v>100</v>
      </c>
      <c r="DZ112" s="258">
        <f t="shared" si="123"/>
        <v>100</v>
      </c>
      <c r="EA112" s="258">
        <f t="shared" si="123"/>
        <v>100</v>
      </c>
    </row>
    <row r="113" spans="1:131" hidden="1" outlineLevel="2" x14ac:dyDescent="0.35">
      <c r="A113" s="209"/>
      <c r="B113" s="209"/>
      <c r="C113" s="210"/>
      <c r="D113" s="211"/>
      <c r="E113" s="258" t="str">
        <f t="shared" ref="E113:BP113" si="124" xml:space="preserve"> E$97</f>
        <v>Operating period flag</v>
      </c>
      <c r="F113" s="258">
        <f t="shared" si="124"/>
        <v>0</v>
      </c>
      <c r="G113" s="258" t="str">
        <f t="shared" si="124"/>
        <v>flag</v>
      </c>
      <c r="H113" s="258">
        <f t="shared" si="124"/>
        <v>100</v>
      </c>
      <c r="I113" s="258">
        <f t="shared" si="124"/>
        <v>0</v>
      </c>
      <c r="J113" s="258">
        <f t="shared" si="124"/>
        <v>0</v>
      </c>
      <c r="K113" s="258">
        <f t="shared" si="124"/>
        <v>0</v>
      </c>
      <c r="L113" s="258">
        <f t="shared" si="124"/>
        <v>0</v>
      </c>
      <c r="M113" s="258">
        <f t="shared" si="124"/>
        <v>1</v>
      </c>
      <c r="N113" s="258">
        <f t="shared" si="124"/>
        <v>1</v>
      </c>
      <c r="O113" s="258">
        <f t="shared" si="124"/>
        <v>1</v>
      </c>
      <c r="P113" s="258">
        <f t="shared" si="124"/>
        <v>1</v>
      </c>
      <c r="Q113" s="258">
        <f t="shared" si="124"/>
        <v>1</v>
      </c>
      <c r="R113" s="258">
        <f t="shared" si="124"/>
        <v>1</v>
      </c>
      <c r="S113" s="258">
        <f t="shared" si="124"/>
        <v>1</v>
      </c>
      <c r="T113" s="258">
        <f t="shared" si="124"/>
        <v>1</v>
      </c>
      <c r="U113" s="258">
        <f t="shared" si="124"/>
        <v>1</v>
      </c>
      <c r="V113" s="258">
        <f t="shared" si="124"/>
        <v>1</v>
      </c>
      <c r="W113" s="258">
        <f t="shared" si="124"/>
        <v>1</v>
      </c>
      <c r="X113" s="258">
        <f t="shared" si="124"/>
        <v>1</v>
      </c>
      <c r="Y113" s="258">
        <f t="shared" si="124"/>
        <v>1</v>
      </c>
      <c r="Z113" s="258">
        <f t="shared" si="124"/>
        <v>1</v>
      </c>
      <c r="AA113" s="258">
        <f t="shared" si="124"/>
        <v>1</v>
      </c>
      <c r="AB113" s="258">
        <f t="shared" si="124"/>
        <v>1</v>
      </c>
      <c r="AC113" s="258">
        <f t="shared" si="124"/>
        <v>1</v>
      </c>
      <c r="AD113" s="258">
        <f t="shared" si="124"/>
        <v>1</v>
      </c>
      <c r="AE113" s="258">
        <f t="shared" si="124"/>
        <v>1</v>
      </c>
      <c r="AF113" s="258">
        <f t="shared" si="124"/>
        <v>1</v>
      </c>
      <c r="AG113" s="258">
        <f t="shared" si="124"/>
        <v>1</v>
      </c>
      <c r="AH113" s="258">
        <f t="shared" si="124"/>
        <v>1</v>
      </c>
      <c r="AI113" s="258">
        <f t="shared" si="124"/>
        <v>1</v>
      </c>
      <c r="AJ113" s="258">
        <f t="shared" si="124"/>
        <v>1</v>
      </c>
      <c r="AK113" s="258">
        <f t="shared" si="124"/>
        <v>1</v>
      </c>
      <c r="AL113" s="258">
        <f t="shared" si="124"/>
        <v>1</v>
      </c>
      <c r="AM113" s="258">
        <f t="shared" si="124"/>
        <v>1</v>
      </c>
      <c r="AN113" s="258">
        <f t="shared" si="124"/>
        <v>1</v>
      </c>
      <c r="AO113" s="258">
        <f t="shared" si="124"/>
        <v>1</v>
      </c>
      <c r="AP113" s="258">
        <f t="shared" si="124"/>
        <v>1</v>
      </c>
      <c r="AQ113" s="258">
        <f t="shared" si="124"/>
        <v>1</v>
      </c>
      <c r="AR113" s="258">
        <f t="shared" si="124"/>
        <v>1</v>
      </c>
      <c r="AS113" s="258">
        <f t="shared" si="124"/>
        <v>1</v>
      </c>
      <c r="AT113" s="258">
        <f t="shared" si="124"/>
        <v>1</v>
      </c>
      <c r="AU113" s="258">
        <f t="shared" si="124"/>
        <v>1</v>
      </c>
      <c r="AV113" s="258">
        <f t="shared" si="124"/>
        <v>1</v>
      </c>
      <c r="AW113" s="258">
        <f t="shared" si="124"/>
        <v>1</v>
      </c>
      <c r="AX113" s="258">
        <f t="shared" si="124"/>
        <v>1</v>
      </c>
      <c r="AY113" s="258">
        <f t="shared" si="124"/>
        <v>1</v>
      </c>
      <c r="AZ113" s="258">
        <f t="shared" si="124"/>
        <v>1</v>
      </c>
      <c r="BA113" s="258">
        <f t="shared" si="124"/>
        <v>1</v>
      </c>
      <c r="BB113" s="258">
        <f t="shared" si="124"/>
        <v>1</v>
      </c>
      <c r="BC113" s="258">
        <f t="shared" si="124"/>
        <v>1</v>
      </c>
      <c r="BD113" s="258">
        <f t="shared" si="124"/>
        <v>1</v>
      </c>
      <c r="BE113" s="258">
        <f t="shared" si="124"/>
        <v>1</v>
      </c>
      <c r="BF113" s="258">
        <f t="shared" si="124"/>
        <v>1</v>
      </c>
      <c r="BG113" s="258">
        <f t="shared" si="124"/>
        <v>1</v>
      </c>
      <c r="BH113" s="258">
        <f t="shared" si="124"/>
        <v>1</v>
      </c>
      <c r="BI113" s="258">
        <f t="shared" si="124"/>
        <v>1</v>
      </c>
      <c r="BJ113" s="258">
        <f t="shared" si="124"/>
        <v>1</v>
      </c>
      <c r="BK113" s="258">
        <f t="shared" si="124"/>
        <v>1</v>
      </c>
      <c r="BL113" s="258">
        <f t="shared" si="124"/>
        <v>1</v>
      </c>
      <c r="BM113" s="258">
        <f t="shared" si="124"/>
        <v>1</v>
      </c>
      <c r="BN113" s="258">
        <f t="shared" si="124"/>
        <v>1</v>
      </c>
      <c r="BO113" s="258">
        <f t="shared" si="124"/>
        <v>1</v>
      </c>
      <c r="BP113" s="258">
        <f t="shared" si="124"/>
        <v>1</v>
      </c>
      <c r="BQ113" s="258">
        <f t="shared" ref="BQ113:EA113" si="125" xml:space="preserve"> BQ$97</f>
        <v>1</v>
      </c>
      <c r="BR113" s="258">
        <f t="shared" si="125"/>
        <v>1</v>
      </c>
      <c r="BS113" s="258">
        <f t="shared" si="125"/>
        <v>1</v>
      </c>
      <c r="BT113" s="258">
        <f t="shared" si="125"/>
        <v>1</v>
      </c>
      <c r="BU113" s="258">
        <f t="shared" si="125"/>
        <v>1</v>
      </c>
      <c r="BV113" s="258">
        <f t="shared" si="125"/>
        <v>1</v>
      </c>
      <c r="BW113" s="258">
        <f t="shared" si="125"/>
        <v>1</v>
      </c>
      <c r="BX113" s="258">
        <f t="shared" si="125"/>
        <v>1</v>
      </c>
      <c r="BY113" s="258">
        <f t="shared" si="125"/>
        <v>1</v>
      </c>
      <c r="BZ113" s="258">
        <f t="shared" si="125"/>
        <v>1</v>
      </c>
      <c r="CA113" s="258">
        <f t="shared" si="125"/>
        <v>1</v>
      </c>
      <c r="CB113" s="258">
        <f t="shared" si="125"/>
        <v>1</v>
      </c>
      <c r="CC113" s="258">
        <f t="shared" si="125"/>
        <v>1</v>
      </c>
      <c r="CD113" s="258">
        <f t="shared" si="125"/>
        <v>1</v>
      </c>
      <c r="CE113" s="258">
        <f t="shared" si="125"/>
        <v>1</v>
      </c>
      <c r="CF113" s="258">
        <f t="shared" si="125"/>
        <v>1</v>
      </c>
      <c r="CG113" s="258">
        <f t="shared" si="125"/>
        <v>1</v>
      </c>
      <c r="CH113" s="258">
        <f t="shared" si="125"/>
        <v>1</v>
      </c>
      <c r="CI113" s="258">
        <f t="shared" si="125"/>
        <v>1</v>
      </c>
      <c r="CJ113" s="258">
        <f t="shared" si="125"/>
        <v>1</v>
      </c>
      <c r="CK113" s="258">
        <f t="shared" si="125"/>
        <v>1</v>
      </c>
      <c r="CL113" s="258">
        <f t="shared" si="125"/>
        <v>1</v>
      </c>
      <c r="CM113" s="258">
        <f t="shared" si="125"/>
        <v>1</v>
      </c>
      <c r="CN113" s="258">
        <f t="shared" si="125"/>
        <v>1</v>
      </c>
      <c r="CO113" s="258">
        <f t="shared" si="125"/>
        <v>1</v>
      </c>
      <c r="CP113" s="258">
        <f t="shared" si="125"/>
        <v>1</v>
      </c>
      <c r="CQ113" s="258">
        <f t="shared" si="125"/>
        <v>1</v>
      </c>
      <c r="CR113" s="258">
        <f t="shared" si="125"/>
        <v>1</v>
      </c>
      <c r="CS113" s="258">
        <f t="shared" si="125"/>
        <v>1</v>
      </c>
      <c r="CT113" s="258">
        <f t="shared" si="125"/>
        <v>1</v>
      </c>
      <c r="CU113" s="258">
        <f t="shared" si="125"/>
        <v>1</v>
      </c>
      <c r="CV113" s="258">
        <f t="shared" si="125"/>
        <v>1</v>
      </c>
      <c r="CW113" s="258">
        <f t="shared" si="125"/>
        <v>1</v>
      </c>
      <c r="CX113" s="258">
        <f t="shared" si="125"/>
        <v>1</v>
      </c>
      <c r="CY113" s="258">
        <f t="shared" si="125"/>
        <v>1</v>
      </c>
      <c r="CZ113" s="258">
        <f t="shared" si="125"/>
        <v>1</v>
      </c>
      <c r="DA113" s="258">
        <f t="shared" si="125"/>
        <v>1</v>
      </c>
      <c r="DB113" s="258">
        <f t="shared" si="125"/>
        <v>1</v>
      </c>
      <c r="DC113" s="258">
        <f t="shared" si="125"/>
        <v>1</v>
      </c>
      <c r="DD113" s="258">
        <f t="shared" si="125"/>
        <v>1</v>
      </c>
      <c r="DE113" s="258">
        <f t="shared" si="125"/>
        <v>1</v>
      </c>
      <c r="DF113" s="258">
        <f t="shared" si="125"/>
        <v>1</v>
      </c>
      <c r="DG113" s="258">
        <f t="shared" si="125"/>
        <v>1</v>
      </c>
      <c r="DH113" s="258">
        <f t="shared" si="125"/>
        <v>1</v>
      </c>
      <c r="DI113" s="258">
        <f t="shared" si="125"/>
        <v>0</v>
      </c>
      <c r="DJ113" s="258">
        <f t="shared" si="125"/>
        <v>0</v>
      </c>
      <c r="DK113" s="258">
        <f t="shared" si="125"/>
        <v>0</v>
      </c>
      <c r="DL113" s="258">
        <f t="shared" si="125"/>
        <v>0</v>
      </c>
      <c r="DM113" s="258">
        <f t="shared" si="125"/>
        <v>0</v>
      </c>
      <c r="DN113" s="258">
        <f t="shared" si="125"/>
        <v>0</v>
      </c>
      <c r="DO113" s="258">
        <f t="shared" si="125"/>
        <v>0</v>
      </c>
      <c r="DP113" s="258">
        <f t="shared" si="125"/>
        <v>0</v>
      </c>
      <c r="DQ113" s="258">
        <f t="shared" si="125"/>
        <v>0</v>
      </c>
      <c r="DR113" s="258">
        <f t="shared" si="125"/>
        <v>0</v>
      </c>
      <c r="DS113" s="258">
        <f t="shared" si="125"/>
        <v>0</v>
      </c>
      <c r="DT113" s="258">
        <f t="shared" si="125"/>
        <v>0</v>
      </c>
      <c r="DU113" s="258">
        <f t="shared" si="125"/>
        <v>0</v>
      </c>
      <c r="DV113" s="258">
        <f t="shared" si="125"/>
        <v>0</v>
      </c>
      <c r="DW113" s="258">
        <f t="shared" si="125"/>
        <v>0</v>
      </c>
      <c r="DX113" s="258">
        <f t="shared" si="125"/>
        <v>0</v>
      </c>
      <c r="DY113" s="258">
        <f t="shared" si="125"/>
        <v>0</v>
      </c>
      <c r="DZ113" s="258">
        <f t="shared" si="125"/>
        <v>0</v>
      </c>
      <c r="EA113" s="258">
        <f t="shared" si="125"/>
        <v>0</v>
      </c>
    </row>
    <row r="114" spans="1:131" s="507" customFormat="1" hidden="1" outlineLevel="2" x14ac:dyDescent="0.35">
      <c r="A114" s="108"/>
      <c r="B114" s="108"/>
      <c r="C114" s="109"/>
      <c r="D114" s="110"/>
      <c r="E114" s="111" t="s">
        <v>145</v>
      </c>
      <c r="F114" s="111"/>
      <c r="G114" s="111" t="s">
        <v>14</v>
      </c>
      <c r="H114" s="111"/>
      <c r="I114" s="111"/>
      <c r="J114" s="111">
        <f t="shared" ref="J114:AO114" si="126" xml:space="preserve"> IF( I114 = $F111, 1, I114 + 1) * J113</f>
        <v>0</v>
      </c>
      <c r="K114" s="111">
        <f t="shared" si="126"/>
        <v>0</v>
      </c>
      <c r="L114" s="111">
        <f t="shared" si="126"/>
        <v>0</v>
      </c>
      <c r="M114" s="111">
        <f t="shared" si="126"/>
        <v>1</v>
      </c>
      <c r="N114" s="111">
        <f t="shared" si="126"/>
        <v>2</v>
      </c>
      <c r="O114" s="111">
        <f t="shared" si="126"/>
        <v>3</v>
      </c>
      <c r="P114" s="111">
        <f t="shared" si="126"/>
        <v>4</v>
      </c>
      <c r="Q114" s="111">
        <f t="shared" si="126"/>
        <v>1</v>
      </c>
      <c r="R114" s="111">
        <f t="shared" si="126"/>
        <v>2</v>
      </c>
      <c r="S114" s="111">
        <f t="shared" si="126"/>
        <v>3</v>
      </c>
      <c r="T114" s="111">
        <f t="shared" si="126"/>
        <v>4</v>
      </c>
      <c r="U114" s="111">
        <f t="shared" si="126"/>
        <v>1</v>
      </c>
      <c r="V114" s="111">
        <f t="shared" si="126"/>
        <v>2</v>
      </c>
      <c r="W114" s="111">
        <f t="shared" si="126"/>
        <v>3</v>
      </c>
      <c r="X114" s="111">
        <f t="shared" si="126"/>
        <v>4</v>
      </c>
      <c r="Y114" s="111">
        <f t="shared" si="126"/>
        <v>1</v>
      </c>
      <c r="Z114" s="111">
        <f t="shared" si="126"/>
        <v>2</v>
      </c>
      <c r="AA114" s="111">
        <f t="shared" si="126"/>
        <v>3</v>
      </c>
      <c r="AB114" s="111">
        <f t="shared" si="126"/>
        <v>4</v>
      </c>
      <c r="AC114" s="111">
        <f t="shared" si="126"/>
        <v>1</v>
      </c>
      <c r="AD114" s="111">
        <f t="shared" si="126"/>
        <v>2</v>
      </c>
      <c r="AE114" s="111">
        <f t="shared" si="126"/>
        <v>3</v>
      </c>
      <c r="AF114" s="111">
        <f t="shared" si="126"/>
        <v>4</v>
      </c>
      <c r="AG114" s="111">
        <f t="shared" si="126"/>
        <v>1</v>
      </c>
      <c r="AH114" s="111">
        <f t="shared" si="126"/>
        <v>2</v>
      </c>
      <c r="AI114" s="111">
        <f t="shared" si="126"/>
        <v>3</v>
      </c>
      <c r="AJ114" s="111">
        <f t="shared" si="126"/>
        <v>4</v>
      </c>
      <c r="AK114" s="111">
        <f t="shared" si="126"/>
        <v>1</v>
      </c>
      <c r="AL114" s="111">
        <f t="shared" si="126"/>
        <v>2</v>
      </c>
      <c r="AM114" s="111">
        <f t="shared" si="126"/>
        <v>3</v>
      </c>
      <c r="AN114" s="111">
        <f t="shared" si="126"/>
        <v>4</v>
      </c>
      <c r="AO114" s="111">
        <f t="shared" si="126"/>
        <v>1</v>
      </c>
      <c r="AP114" s="111">
        <f t="shared" ref="AP114:BU114" si="127" xml:space="preserve"> IF( AO114 = $F111, 1, AO114 + 1) * AP113</f>
        <v>2</v>
      </c>
      <c r="AQ114" s="111">
        <f t="shared" si="127"/>
        <v>3</v>
      </c>
      <c r="AR114" s="111">
        <f t="shared" si="127"/>
        <v>4</v>
      </c>
      <c r="AS114" s="111">
        <f t="shared" si="127"/>
        <v>1</v>
      </c>
      <c r="AT114" s="111">
        <f t="shared" si="127"/>
        <v>2</v>
      </c>
      <c r="AU114" s="111">
        <f t="shared" si="127"/>
        <v>3</v>
      </c>
      <c r="AV114" s="111">
        <f t="shared" si="127"/>
        <v>4</v>
      </c>
      <c r="AW114" s="111">
        <f t="shared" si="127"/>
        <v>1</v>
      </c>
      <c r="AX114" s="111">
        <f t="shared" si="127"/>
        <v>2</v>
      </c>
      <c r="AY114" s="111">
        <f t="shared" si="127"/>
        <v>3</v>
      </c>
      <c r="AZ114" s="111">
        <f t="shared" si="127"/>
        <v>4</v>
      </c>
      <c r="BA114" s="111">
        <f t="shared" si="127"/>
        <v>1</v>
      </c>
      <c r="BB114" s="111">
        <f t="shared" si="127"/>
        <v>2</v>
      </c>
      <c r="BC114" s="111">
        <f t="shared" si="127"/>
        <v>3</v>
      </c>
      <c r="BD114" s="111">
        <f t="shared" si="127"/>
        <v>4</v>
      </c>
      <c r="BE114" s="111">
        <f t="shared" si="127"/>
        <v>1</v>
      </c>
      <c r="BF114" s="111">
        <f t="shared" si="127"/>
        <v>2</v>
      </c>
      <c r="BG114" s="111">
        <f t="shared" si="127"/>
        <v>3</v>
      </c>
      <c r="BH114" s="111">
        <f t="shared" si="127"/>
        <v>4</v>
      </c>
      <c r="BI114" s="111">
        <f t="shared" si="127"/>
        <v>1</v>
      </c>
      <c r="BJ114" s="111">
        <f t="shared" si="127"/>
        <v>2</v>
      </c>
      <c r="BK114" s="111">
        <f t="shared" si="127"/>
        <v>3</v>
      </c>
      <c r="BL114" s="111">
        <f t="shared" si="127"/>
        <v>4</v>
      </c>
      <c r="BM114" s="111">
        <f t="shared" si="127"/>
        <v>1</v>
      </c>
      <c r="BN114" s="111">
        <f t="shared" si="127"/>
        <v>2</v>
      </c>
      <c r="BO114" s="111">
        <f t="shared" si="127"/>
        <v>3</v>
      </c>
      <c r="BP114" s="111">
        <f t="shared" si="127"/>
        <v>4</v>
      </c>
      <c r="BQ114" s="111">
        <f t="shared" si="127"/>
        <v>1</v>
      </c>
      <c r="BR114" s="111">
        <f t="shared" si="127"/>
        <v>2</v>
      </c>
      <c r="BS114" s="111">
        <f t="shared" si="127"/>
        <v>3</v>
      </c>
      <c r="BT114" s="111">
        <f t="shared" si="127"/>
        <v>4</v>
      </c>
      <c r="BU114" s="111">
        <f t="shared" si="127"/>
        <v>1</v>
      </c>
      <c r="BV114" s="111">
        <f t="shared" ref="BV114:DA114" si="128" xml:space="preserve"> IF( BU114 = $F111, 1, BU114 + 1) * BV113</f>
        <v>2</v>
      </c>
      <c r="BW114" s="111">
        <f t="shared" si="128"/>
        <v>3</v>
      </c>
      <c r="BX114" s="111">
        <f t="shared" si="128"/>
        <v>4</v>
      </c>
      <c r="BY114" s="111">
        <f t="shared" si="128"/>
        <v>1</v>
      </c>
      <c r="BZ114" s="111">
        <f t="shared" si="128"/>
        <v>2</v>
      </c>
      <c r="CA114" s="111">
        <f t="shared" si="128"/>
        <v>3</v>
      </c>
      <c r="CB114" s="111">
        <f t="shared" si="128"/>
        <v>4</v>
      </c>
      <c r="CC114" s="111">
        <f t="shared" si="128"/>
        <v>1</v>
      </c>
      <c r="CD114" s="111">
        <f t="shared" si="128"/>
        <v>2</v>
      </c>
      <c r="CE114" s="111">
        <f t="shared" si="128"/>
        <v>3</v>
      </c>
      <c r="CF114" s="111">
        <f t="shared" si="128"/>
        <v>4</v>
      </c>
      <c r="CG114" s="111">
        <f t="shared" si="128"/>
        <v>1</v>
      </c>
      <c r="CH114" s="111">
        <f t="shared" si="128"/>
        <v>2</v>
      </c>
      <c r="CI114" s="111">
        <f t="shared" si="128"/>
        <v>3</v>
      </c>
      <c r="CJ114" s="111">
        <f t="shared" si="128"/>
        <v>4</v>
      </c>
      <c r="CK114" s="111">
        <f t="shared" si="128"/>
        <v>1</v>
      </c>
      <c r="CL114" s="111">
        <f t="shared" si="128"/>
        <v>2</v>
      </c>
      <c r="CM114" s="111">
        <f t="shared" si="128"/>
        <v>3</v>
      </c>
      <c r="CN114" s="111">
        <f t="shared" si="128"/>
        <v>4</v>
      </c>
      <c r="CO114" s="111">
        <f t="shared" si="128"/>
        <v>1</v>
      </c>
      <c r="CP114" s="111">
        <f t="shared" si="128"/>
        <v>2</v>
      </c>
      <c r="CQ114" s="111">
        <f t="shared" si="128"/>
        <v>3</v>
      </c>
      <c r="CR114" s="111">
        <f t="shared" si="128"/>
        <v>4</v>
      </c>
      <c r="CS114" s="111">
        <f t="shared" si="128"/>
        <v>1</v>
      </c>
      <c r="CT114" s="111">
        <f t="shared" si="128"/>
        <v>2</v>
      </c>
      <c r="CU114" s="111">
        <f t="shared" si="128"/>
        <v>3</v>
      </c>
      <c r="CV114" s="111">
        <f t="shared" si="128"/>
        <v>4</v>
      </c>
      <c r="CW114" s="111">
        <f t="shared" si="128"/>
        <v>1</v>
      </c>
      <c r="CX114" s="111">
        <f t="shared" si="128"/>
        <v>2</v>
      </c>
      <c r="CY114" s="111">
        <f t="shared" si="128"/>
        <v>3</v>
      </c>
      <c r="CZ114" s="111">
        <f t="shared" si="128"/>
        <v>4</v>
      </c>
      <c r="DA114" s="111">
        <f t="shared" si="128"/>
        <v>1</v>
      </c>
      <c r="DB114" s="111">
        <f t="shared" ref="DB114:EA114" si="129" xml:space="preserve"> IF( DA114 = $F111, 1, DA114 + 1) * DB113</f>
        <v>2</v>
      </c>
      <c r="DC114" s="111">
        <f t="shared" si="129"/>
        <v>3</v>
      </c>
      <c r="DD114" s="111">
        <f t="shared" si="129"/>
        <v>4</v>
      </c>
      <c r="DE114" s="111">
        <f t="shared" si="129"/>
        <v>1</v>
      </c>
      <c r="DF114" s="111">
        <f t="shared" si="129"/>
        <v>2</v>
      </c>
      <c r="DG114" s="111">
        <f t="shared" si="129"/>
        <v>3</v>
      </c>
      <c r="DH114" s="111">
        <f t="shared" si="129"/>
        <v>4</v>
      </c>
      <c r="DI114" s="111">
        <f t="shared" si="129"/>
        <v>0</v>
      </c>
      <c r="DJ114" s="111">
        <f t="shared" si="129"/>
        <v>0</v>
      </c>
      <c r="DK114" s="111">
        <f t="shared" si="129"/>
        <v>0</v>
      </c>
      <c r="DL114" s="111">
        <f t="shared" si="129"/>
        <v>0</v>
      </c>
      <c r="DM114" s="111">
        <f t="shared" si="129"/>
        <v>0</v>
      </c>
      <c r="DN114" s="111">
        <f t="shared" si="129"/>
        <v>0</v>
      </c>
      <c r="DO114" s="111">
        <f t="shared" si="129"/>
        <v>0</v>
      </c>
      <c r="DP114" s="111">
        <f t="shared" si="129"/>
        <v>0</v>
      </c>
      <c r="DQ114" s="111">
        <f t="shared" si="129"/>
        <v>0</v>
      </c>
      <c r="DR114" s="111">
        <f t="shared" si="129"/>
        <v>0</v>
      </c>
      <c r="DS114" s="111">
        <f t="shared" si="129"/>
        <v>0</v>
      </c>
      <c r="DT114" s="111">
        <f t="shared" si="129"/>
        <v>0</v>
      </c>
      <c r="DU114" s="111">
        <f t="shared" si="129"/>
        <v>0</v>
      </c>
      <c r="DV114" s="111">
        <f t="shared" si="129"/>
        <v>0</v>
      </c>
      <c r="DW114" s="111">
        <f t="shared" si="129"/>
        <v>0</v>
      </c>
      <c r="DX114" s="111">
        <f t="shared" si="129"/>
        <v>0</v>
      </c>
      <c r="DY114" s="111">
        <f t="shared" si="129"/>
        <v>0</v>
      </c>
      <c r="DZ114" s="111">
        <f t="shared" si="129"/>
        <v>0</v>
      </c>
      <c r="EA114" s="111">
        <f t="shared" si="129"/>
        <v>0</v>
      </c>
    </row>
    <row r="115" spans="1:131" hidden="1" outlineLevel="1" x14ac:dyDescent="0.35">
      <c r="A115" s="209"/>
      <c r="B115" s="209"/>
      <c r="C115" s="210"/>
      <c r="D115" s="211"/>
      <c r="E115" s="208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208"/>
      <c r="AN115" s="208"/>
      <c r="AO115" s="208"/>
      <c r="AP115" s="208"/>
      <c r="AQ115" s="208"/>
      <c r="AR115" s="208"/>
      <c r="AS115" s="208"/>
      <c r="AT115" s="208"/>
      <c r="AU115" s="208"/>
      <c r="AV115" s="208"/>
      <c r="AW115" s="208"/>
      <c r="AX115" s="208"/>
      <c r="AY115" s="208"/>
      <c r="AZ115" s="208"/>
      <c r="BA115" s="208"/>
      <c r="BB115" s="208"/>
      <c r="BC115" s="208"/>
      <c r="BD115" s="208"/>
      <c r="BE115" s="208"/>
      <c r="BF115" s="208"/>
      <c r="BG115" s="208"/>
      <c r="BH115" s="208"/>
      <c r="BI115" s="208"/>
      <c r="BJ115" s="208"/>
      <c r="BK115" s="208"/>
      <c r="BL115" s="208"/>
      <c r="BM115" s="208"/>
      <c r="BN115" s="208"/>
      <c r="BO115" s="208"/>
      <c r="BP115" s="208"/>
      <c r="BQ115" s="208"/>
      <c r="BR115" s="208"/>
      <c r="BS115" s="208"/>
      <c r="BT115" s="208"/>
      <c r="BU115" s="208"/>
      <c r="BV115" s="208"/>
      <c r="BW115" s="208"/>
      <c r="BX115" s="208"/>
      <c r="BY115" s="208"/>
      <c r="BZ115" s="208"/>
      <c r="CA115" s="208"/>
      <c r="CB115" s="208"/>
      <c r="CC115" s="208"/>
      <c r="CD115" s="208"/>
      <c r="CE115" s="208"/>
      <c r="CF115" s="208"/>
      <c r="CG115" s="208"/>
      <c r="CH115" s="208"/>
      <c r="CI115" s="208"/>
      <c r="CJ115" s="208"/>
      <c r="CK115" s="208"/>
      <c r="CL115" s="208"/>
      <c r="CM115" s="208"/>
      <c r="CN115" s="208"/>
      <c r="CO115" s="208"/>
      <c r="CP115" s="208"/>
      <c r="CQ115" s="208"/>
      <c r="CR115" s="208"/>
      <c r="CS115" s="208"/>
      <c r="CT115" s="208"/>
      <c r="CU115" s="208"/>
      <c r="CV115" s="208"/>
      <c r="CW115" s="208"/>
      <c r="CX115" s="208"/>
      <c r="CY115" s="208"/>
      <c r="CZ115" s="208"/>
      <c r="DA115" s="208"/>
      <c r="DB115" s="208"/>
      <c r="DC115" s="208"/>
      <c r="DD115" s="208"/>
      <c r="DE115" s="208"/>
      <c r="DF115" s="208"/>
      <c r="DG115" s="208"/>
      <c r="DH115" s="208"/>
      <c r="DI115" s="208"/>
      <c r="DJ115" s="208"/>
      <c r="DK115" s="208"/>
      <c r="DL115" s="208"/>
      <c r="DM115" s="208"/>
      <c r="DN115" s="208"/>
      <c r="DO115" s="208"/>
      <c r="DP115" s="208"/>
      <c r="DQ115" s="208"/>
      <c r="DR115" s="208"/>
      <c r="DS115" s="208"/>
      <c r="DT115" s="208"/>
      <c r="DU115" s="208"/>
      <c r="DV115" s="208"/>
      <c r="DW115" s="208"/>
      <c r="DX115" s="208"/>
      <c r="DY115" s="208"/>
      <c r="DZ115" s="208"/>
      <c r="EA115" s="208"/>
    </row>
    <row r="116" spans="1:131" hidden="1" outlineLevel="1" x14ac:dyDescent="0.35">
      <c r="A116" s="209"/>
      <c r="B116" s="209" t="s">
        <v>124</v>
      </c>
      <c r="C116" s="210"/>
      <c r="D116" s="211"/>
      <c r="E116" s="208"/>
      <c r="F116" s="208"/>
      <c r="G116" s="208"/>
      <c r="H116" s="208"/>
      <c r="I116" s="208"/>
      <c r="J116" s="208"/>
      <c r="K116" s="208"/>
      <c r="L116" s="208"/>
      <c r="M116" s="208"/>
      <c r="N116" s="208"/>
      <c r="O116" s="208"/>
      <c r="P116" s="208"/>
      <c r="Q116" s="208"/>
      <c r="R116" s="208"/>
      <c r="S116" s="208"/>
      <c r="T116" s="208"/>
      <c r="U116" s="208"/>
      <c r="V116" s="208"/>
      <c r="W116" s="208"/>
      <c r="X116" s="208"/>
      <c r="Y116" s="208"/>
      <c r="Z116" s="208"/>
      <c r="AA116" s="208"/>
      <c r="AB116" s="208"/>
      <c r="AC116" s="208"/>
      <c r="AD116" s="208"/>
      <c r="AE116" s="208"/>
      <c r="AF116" s="208"/>
      <c r="AG116" s="208"/>
      <c r="AH116" s="208"/>
      <c r="AI116" s="208"/>
      <c r="AJ116" s="208"/>
      <c r="AK116" s="208"/>
      <c r="AL116" s="208"/>
      <c r="AM116" s="208"/>
      <c r="AN116" s="208"/>
      <c r="AO116" s="208"/>
      <c r="AP116" s="208"/>
      <c r="AQ116" s="208"/>
      <c r="AR116" s="208"/>
      <c r="AS116" s="208"/>
      <c r="AT116" s="208"/>
      <c r="AU116" s="208"/>
      <c r="AV116" s="208"/>
      <c r="AW116" s="208"/>
      <c r="AX116" s="208"/>
      <c r="AY116" s="208"/>
      <c r="AZ116" s="208"/>
      <c r="BA116" s="208"/>
      <c r="BB116" s="208"/>
      <c r="BC116" s="208"/>
      <c r="BD116" s="208"/>
      <c r="BE116" s="208"/>
      <c r="BF116" s="208"/>
      <c r="BG116" s="208"/>
      <c r="BH116" s="208"/>
      <c r="BI116" s="208"/>
      <c r="BJ116" s="208"/>
      <c r="BK116" s="208"/>
      <c r="BL116" s="208"/>
      <c r="BM116" s="208"/>
      <c r="BN116" s="208"/>
      <c r="BO116" s="208"/>
      <c r="BP116" s="208"/>
      <c r="BQ116" s="208"/>
      <c r="BR116" s="208"/>
      <c r="BS116" s="208"/>
      <c r="BT116" s="208"/>
      <c r="BU116" s="208"/>
      <c r="BV116" s="208"/>
      <c r="BW116" s="208"/>
      <c r="BX116" s="208"/>
      <c r="BY116" s="208"/>
      <c r="BZ116" s="208"/>
      <c r="CA116" s="208"/>
      <c r="CB116" s="208"/>
      <c r="CC116" s="208"/>
      <c r="CD116" s="208"/>
      <c r="CE116" s="208"/>
      <c r="CF116" s="208"/>
      <c r="CG116" s="208"/>
      <c r="CH116" s="208"/>
      <c r="CI116" s="208"/>
      <c r="CJ116" s="208"/>
      <c r="CK116" s="208"/>
      <c r="CL116" s="208"/>
      <c r="CM116" s="208"/>
      <c r="CN116" s="208"/>
      <c r="CO116" s="208"/>
      <c r="CP116" s="208"/>
      <c r="CQ116" s="208"/>
      <c r="CR116" s="208"/>
      <c r="CS116" s="208"/>
      <c r="CT116" s="208"/>
      <c r="CU116" s="208"/>
      <c r="CV116" s="208"/>
      <c r="CW116" s="208"/>
      <c r="CX116" s="208"/>
      <c r="CY116" s="208"/>
      <c r="CZ116" s="208"/>
      <c r="DA116" s="208"/>
      <c r="DB116" s="208"/>
      <c r="DC116" s="208"/>
      <c r="DD116" s="208"/>
      <c r="DE116" s="208"/>
      <c r="DF116" s="208"/>
      <c r="DG116" s="208"/>
      <c r="DH116" s="208"/>
      <c r="DI116" s="208"/>
      <c r="DJ116" s="208"/>
      <c r="DK116" s="208"/>
      <c r="DL116" s="208"/>
      <c r="DM116" s="208"/>
      <c r="DN116" s="208"/>
      <c r="DO116" s="208"/>
      <c r="DP116" s="208"/>
      <c r="DQ116" s="208"/>
      <c r="DR116" s="208"/>
      <c r="DS116" s="208"/>
      <c r="DT116" s="208"/>
      <c r="DU116" s="208"/>
      <c r="DV116" s="208"/>
      <c r="DW116" s="208"/>
      <c r="DX116" s="208"/>
      <c r="DY116" s="208"/>
      <c r="DZ116" s="208"/>
      <c r="EA116" s="208"/>
    </row>
    <row r="117" spans="1:131" hidden="1" outlineLevel="2" x14ac:dyDescent="0.35">
      <c r="A117" s="416"/>
      <c r="B117" s="416"/>
      <c r="C117" s="417"/>
      <c r="D117" s="418"/>
      <c r="E117" s="419" t="str">
        <f xml:space="preserve"> InpC!E$57</f>
        <v>Number of periods in a year</v>
      </c>
      <c r="F117" s="419">
        <f xml:space="preserve"> InpC!F$57</f>
        <v>4</v>
      </c>
      <c r="G117" s="419" t="str">
        <f xml:space="preserve"> InpC!G$57</f>
        <v>periods</v>
      </c>
      <c r="H117" s="419"/>
      <c r="I117" s="419"/>
      <c r="J117" s="419"/>
      <c r="K117" s="419"/>
      <c r="L117" s="419"/>
      <c r="M117" s="419"/>
      <c r="N117" s="419"/>
      <c r="O117" s="419"/>
      <c r="P117" s="419"/>
      <c r="Q117" s="419"/>
      <c r="R117" s="419"/>
      <c r="S117" s="419"/>
      <c r="T117" s="419"/>
      <c r="U117" s="419"/>
      <c r="V117" s="419"/>
      <c r="W117" s="419"/>
      <c r="X117" s="419"/>
      <c r="Y117" s="419"/>
      <c r="Z117" s="419"/>
      <c r="AA117" s="419"/>
      <c r="AB117" s="419"/>
      <c r="AC117" s="419"/>
      <c r="AD117" s="419"/>
      <c r="AE117" s="419"/>
      <c r="AF117" s="419"/>
      <c r="AG117" s="419"/>
      <c r="AH117" s="419"/>
      <c r="AI117" s="419"/>
      <c r="AJ117" s="419"/>
      <c r="AK117" s="419"/>
      <c r="AL117" s="419"/>
      <c r="AM117" s="419"/>
      <c r="AN117" s="419"/>
      <c r="AO117" s="419"/>
      <c r="AP117" s="419"/>
      <c r="AQ117" s="419"/>
      <c r="AR117" s="419"/>
      <c r="AS117" s="419"/>
      <c r="AT117" s="419"/>
      <c r="AU117" s="419"/>
      <c r="AV117" s="419"/>
      <c r="AW117" s="419"/>
      <c r="AX117" s="419"/>
      <c r="AY117" s="419"/>
      <c r="AZ117" s="419"/>
      <c r="BA117" s="419"/>
      <c r="BB117" s="419"/>
      <c r="BC117" s="419"/>
      <c r="BD117" s="419"/>
      <c r="BE117" s="419"/>
      <c r="BF117" s="419"/>
      <c r="BG117" s="419"/>
      <c r="BH117" s="419"/>
      <c r="BI117" s="419"/>
      <c r="BJ117" s="419"/>
      <c r="BK117" s="419"/>
      <c r="BL117" s="419"/>
      <c r="BM117" s="419"/>
      <c r="BN117" s="419"/>
      <c r="BO117" s="419"/>
      <c r="BP117" s="419"/>
      <c r="BQ117" s="419"/>
      <c r="BR117" s="419"/>
      <c r="BS117" s="419"/>
      <c r="BT117" s="419"/>
      <c r="BU117" s="419"/>
      <c r="BV117" s="419"/>
      <c r="BW117" s="419"/>
      <c r="BX117" s="419"/>
      <c r="BY117" s="419"/>
      <c r="BZ117" s="419"/>
      <c r="CA117" s="419"/>
      <c r="CB117" s="419"/>
      <c r="CC117" s="419"/>
      <c r="CD117" s="419"/>
      <c r="CE117" s="419"/>
      <c r="CF117" s="419"/>
      <c r="CG117" s="419"/>
      <c r="CH117" s="419"/>
      <c r="CI117" s="419"/>
      <c r="CJ117" s="419"/>
      <c r="CK117" s="419"/>
      <c r="CL117" s="419"/>
      <c r="CM117" s="419"/>
      <c r="CN117" s="419"/>
      <c r="CO117" s="419"/>
      <c r="CP117" s="419"/>
      <c r="CQ117" s="419"/>
      <c r="CR117" s="419"/>
      <c r="CS117" s="419"/>
      <c r="CT117" s="419"/>
      <c r="CU117" s="419"/>
      <c r="CV117" s="419"/>
      <c r="CW117" s="419"/>
      <c r="CX117" s="419"/>
      <c r="CY117" s="419"/>
      <c r="CZ117" s="419"/>
      <c r="DA117" s="419"/>
      <c r="DB117" s="419"/>
      <c r="DC117" s="419"/>
      <c r="DD117" s="419"/>
      <c r="DE117" s="419"/>
      <c r="DF117" s="419"/>
      <c r="DG117" s="419"/>
      <c r="DH117" s="419"/>
      <c r="DI117" s="419"/>
      <c r="DJ117" s="419"/>
      <c r="DK117" s="419"/>
      <c r="DL117" s="419"/>
      <c r="DM117" s="419"/>
      <c r="DN117" s="419"/>
      <c r="DO117" s="419"/>
      <c r="DP117" s="419"/>
      <c r="DQ117" s="419"/>
      <c r="DR117" s="419"/>
      <c r="DS117" s="419"/>
      <c r="DT117" s="419"/>
      <c r="DU117" s="419"/>
      <c r="DV117" s="419"/>
      <c r="DW117" s="419"/>
      <c r="DX117" s="419"/>
      <c r="DY117" s="419"/>
      <c r="DZ117" s="419"/>
      <c r="EA117" s="419"/>
    </row>
    <row r="118" spans="1:131" hidden="1" outlineLevel="2" x14ac:dyDescent="0.35">
      <c r="A118" s="375"/>
      <c r="B118" s="375"/>
      <c r="C118" s="376"/>
      <c r="D118" s="161"/>
      <c r="E118" s="163" t="str">
        <f t="shared" ref="E118:AJ118" si="130" xml:space="preserve"> E$33</f>
        <v>End of contract year flag</v>
      </c>
      <c r="F118" s="163">
        <f t="shared" si="130"/>
        <v>0</v>
      </c>
      <c r="G118" s="163">
        <f t="shared" si="130"/>
        <v>0</v>
      </c>
      <c r="H118" s="163">
        <f t="shared" si="130"/>
        <v>0</v>
      </c>
      <c r="I118" s="163">
        <f t="shared" si="130"/>
        <v>0</v>
      </c>
      <c r="J118" s="163">
        <f t="shared" si="130"/>
        <v>0</v>
      </c>
      <c r="K118" s="163">
        <f t="shared" si="130"/>
        <v>0</v>
      </c>
      <c r="L118" s="163">
        <f t="shared" si="130"/>
        <v>1</v>
      </c>
      <c r="M118" s="163">
        <f t="shared" si="130"/>
        <v>0</v>
      </c>
      <c r="N118" s="163">
        <f t="shared" si="130"/>
        <v>0</v>
      </c>
      <c r="O118" s="163">
        <f t="shared" si="130"/>
        <v>0</v>
      </c>
      <c r="P118" s="163">
        <f t="shared" si="130"/>
        <v>1</v>
      </c>
      <c r="Q118" s="163">
        <f t="shared" si="130"/>
        <v>0</v>
      </c>
      <c r="R118" s="163">
        <f t="shared" si="130"/>
        <v>0</v>
      </c>
      <c r="S118" s="163">
        <f t="shared" si="130"/>
        <v>0</v>
      </c>
      <c r="T118" s="163">
        <f t="shared" si="130"/>
        <v>1</v>
      </c>
      <c r="U118" s="163">
        <f t="shared" si="130"/>
        <v>0</v>
      </c>
      <c r="V118" s="163">
        <f t="shared" si="130"/>
        <v>0</v>
      </c>
      <c r="W118" s="163">
        <f t="shared" si="130"/>
        <v>0</v>
      </c>
      <c r="X118" s="163">
        <f t="shared" si="130"/>
        <v>1</v>
      </c>
      <c r="Y118" s="163">
        <f t="shared" si="130"/>
        <v>0</v>
      </c>
      <c r="Z118" s="163">
        <f t="shared" si="130"/>
        <v>0</v>
      </c>
      <c r="AA118" s="163">
        <f t="shared" si="130"/>
        <v>0</v>
      </c>
      <c r="AB118" s="163">
        <f t="shared" si="130"/>
        <v>1</v>
      </c>
      <c r="AC118" s="163">
        <f t="shared" si="130"/>
        <v>0</v>
      </c>
      <c r="AD118" s="163">
        <f t="shared" si="130"/>
        <v>0</v>
      </c>
      <c r="AE118" s="163">
        <f t="shared" si="130"/>
        <v>0</v>
      </c>
      <c r="AF118" s="163">
        <f t="shared" si="130"/>
        <v>1</v>
      </c>
      <c r="AG118" s="163">
        <f t="shared" si="130"/>
        <v>0</v>
      </c>
      <c r="AH118" s="163">
        <f t="shared" si="130"/>
        <v>0</v>
      </c>
      <c r="AI118" s="163">
        <f t="shared" si="130"/>
        <v>0</v>
      </c>
      <c r="AJ118" s="163">
        <f t="shared" si="130"/>
        <v>1</v>
      </c>
      <c r="AK118" s="163">
        <f t="shared" ref="AK118:BP118" si="131" xml:space="preserve"> AK$33</f>
        <v>0</v>
      </c>
      <c r="AL118" s="163">
        <f t="shared" si="131"/>
        <v>0</v>
      </c>
      <c r="AM118" s="163">
        <f t="shared" si="131"/>
        <v>0</v>
      </c>
      <c r="AN118" s="163">
        <f t="shared" si="131"/>
        <v>1</v>
      </c>
      <c r="AO118" s="163">
        <f t="shared" si="131"/>
        <v>0</v>
      </c>
      <c r="AP118" s="163">
        <f t="shared" si="131"/>
        <v>0</v>
      </c>
      <c r="AQ118" s="163">
        <f t="shared" si="131"/>
        <v>0</v>
      </c>
      <c r="AR118" s="163">
        <f t="shared" si="131"/>
        <v>1</v>
      </c>
      <c r="AS118" s="163">
        <f t="shared" si="131"/>
        <v>0</v>
      </c>
      <c r="AT118" s="163">
        <f t="shared" si="131"/>
        <v>0</v>
      </c>
      <c r="AU118" s="163">
        <f t="shared" si="131"/>
        <v>0</v>
      </c>
      <c r="AV118" s="163">
        <f t="shared" si="131"/>
        <v>1</v>
      </c>
      <c r="AW118" s="163">
        <f t="shared" si="131"/>
        <v>0</v>
      </c>
      <c r="AX118" s="163">
        <f t="shared" si="131"/>
        <v>0</v>
      </c>
      <c r="AY118" s="163">
        <f t="shared" si="131"/>
        <v>0</v>
      </c>
      <c r="AZ118" s="163">
        <f t="shared" si="131"/>
        <v>1</v>
      </c>
      <c r="BA118" s="163">
        <f t="shared" si="131"/>
        <v>0</v>
      </c>
      <c r="BB118" s="163">
        <f t="shared" si="131"/>
        <v>0</v>
      </c>
      <c r="BC118" s="163">
        <f t="shared" si="131"/>
        <v>0</v>
      </c>
      <c r="BD118" s="163">
        <f t="shared" si="131"/>
        <v>1</v>
      </c>
      <c r="BE118" s="163">
        <f t="shared" si="131"/>
        <v>0</v>
      </c>
      <c r="BF118" s="163">
        <f t="shared" si="131"/>
        <v>0</v>
      </c>
      <c r="BG118" s="163">
        <f t="shared" si="131"/>
        <v>0</v>
      </c>
      <c r="BH118" s="163">
        <f t="shared" si="131"/>
        <v>1</v>
      </c>
      <c r="BI118" s="163">
        <f t="shared" si="131"/>
        <v>0</v>
      </c>
      <c r="BJ118" s="163">
        <f t="shared" si="131"/>
        <v>0</v>
      </c>
      <c r="BK118" s="163">
        <f t="shared" si="131"/>
        <v>0</v>
      </c>
      <c r="BL118" s="163">
        <f t="shared" si="131"/>
        <v>1</v>
      </c>
      <c r="BM118" s="163">
        <f t="shared" si="131"/>
        <v>0</v>
      </c>
      <c r="BN118" s="163">
        <f t="shared" si="131"/>
        <v>0</v>
      </c>
      <c r="BO118" s="163">
        <f t="shared" si="131"/>
        <v>0</v>
      </c>
      <c r="BP118" s="163">
        <f t="shared" si="131"/>
        <v>1</v>
      </c>
      <c r="BQ118" s="163">
        <f t="shared" ref="BQ118:CV118" si="132" xml:space="preserve"> BQ$33</f>
        <v>0</v>
      </c>
      <c r="BR118" s="163">
        <f t="shared" si="132"/>
        <v>0</v>
      </c>
      <c r="BS118" s="163">
        <f t="shared" si="132"/>
        <v>0</v>
      </c>
      <c r="BT118" s="163">
        <f t="shared" si="132"/>
        <v>1</v>
      </c>
      <c r="BU118" s="163">
        <f t="shared" si="132"/>
        <v>0</v>
      </c>
      <c r="BV118" s="163">
        <f t="shared" si="132"/>
        <v>0</v>
      </c>
      <c r="BW118" s="163">
        <f t="shared" si="132"/>
        <v>0</v>
      </c>
      <c r="BX118" s="163">
        <f t="shared" si="132"/>
        <v>1</v>
      </c>
      <c r="BY118" s="163">
        <f t="shared" si="132"/>
        <v>0</v>
      </c>
      <c r="BZ118" s="163">
        <f t="shared" si="132"/>
        <v>0</v>
      </c>
      <c r="CA118" s="163">
        <f t="shared" si="132"/>
        <v>0</v>
      </c>
      <c r="CB118" s="163">
        <f t="shared" si="132"/>
        <v>1</v>
      </c>
      <c r="CC118" s="163">
        <f t="shared" si="132"/>
        <v>0</v>
      </c>
      <c r="CD118" s="163">
        <f t="shared" si="132"/>
        <v>0</v>
      </c>
      <c r="CE118" s="163">
        <f t="shared" si="132"/>
        <v>0</v>
      </c>
      <c r="CF118" s="163">
        <f t="shared" si="132"/>
        <v>1</v>
      </c>
      <c r="CG118" s="163">
        <f t="shared" si="132"/>
        <v>0</v>
      </c>
      <c r="CH118" s="163">
        <f t="shared" si="132"/>
        <v>0</v>
      </c>
      <c r="CI118" s="163">
        <f t="shared" si="132"/>
        <v>0</v>
      </c>
      <c r="CJ118" s="163">
        <f t="shared" si="132"/>
        <v>1</v>
      </c>
      <c r="CK118" s="163">
        <f t="shared" si="132"/>
        <v>0</v>
      </c>
      <c r="CL118" s="163">
        <f t="shared" si="132"/>
        <v>0</v>
      </c>
      <c r="CM118" s="163">
        <f t="shared" si="132"/>
        <v>0</v>
      </c>
      <c r="CN118" s="163">
        <f t="shared" si="132"/>
        <v>1</v>
      </c>
      <c r="CO118" s="163">
        <f t="shared" si="132"/>
        <v>0</v>
      </c>
      <c r="CP118" s="163">
        <f t="shared" si="132"/>
        <v>0</v>
      </c>
      <c r="CQ118" s="163">
        <f t="shared" si="132"/>
        <v>0</v>
      </c>
      <c r="CR118" s="163">
        <f t="shared" si="132"/>
        <v>1</v>
      </c>
      <c r="CS118" s="163">
        <f t="shared" si="132"/>
        <v>0</v>
      </c>
      <c r="CT118" s="163">
        <f t="shared" si="132"/>
        <v>0</v>
      </c>
      <c r="CU118" s="163">
        <f t="shared" si="132"/>
        <v>0</v>
      </c>
      <c r="CV118" s="163">
        <f t="shared" si="132"/>
        <v>1</v>
      </c>
      <c r="CW118" s="163">
        <f t="shared" ref="CW118:EA118" si="133" xml:space="preserve"> CW$33</f>
        <v>0</v>
      </c>
      <c r="CX118" s="163">
        <f t="shared" si="133"/>
        <v>0</v>
      </c>
      <c r="CY118" s="163">
        <f t="shared" si="133"/>
        <v>0</v>
      </c>
      <c r="CZ118" s="163">
        <f t="shared" si="133"/>
        <v>1</v>
      </c>
      <c r="DA118" s="163">
        <f t="shared" si="133"/>
        <v>0</v>
      </c>
      <c r="DB118" s="163">
        <f t="shared" si="133"/>
        <v>0</v>
      </c>
      <c r="DC118" s="163">
        <f t="shared" si="133"/>
        <v>0</v>
      </c>
      <c r="DD118" s="163">
        <f t="shared" si="133"/>
        <v>1</v>
      </c>
      <c r="DE118" s="163">
        <f t="shared" si="133"/>
        <v>0</v>
      </c>
      <c r="DF118" s="163">
        <f t="shared" si="133"/>
        <v>0</v>
      </c>
      <c r="DG118" s="163">
        <f t="shared" si="133"/>
        <v>0</v>
      </c>
      <c r="DH118" s="163">
        <f t="shared" si="133"/>
        <v>1</v>
      </c>
      <c r="DI118" s="163">
        <f t="shared" si="133"/>
        <v>0</v>
      </c>
      <c r="DJ118" s="163">
        <f t="shared" si="133"/>
        <v>0</v>
      </c>
      <c r="DK118" s="163">
        <f t="shared" si="133"/>
        <v>0</v>
      </c>
      <c r="DL118" s="163">
        <f t="shared" si="133"/>
        <v>1</v>
      </c>
      <c r="DM118" s="163">
        <f t="shared" si="133"/>
        <v>0</v>
      </c>
      <c r="DN118" s="163">
        <f t="shared" si="133"/>
        <v>0</v>
      </c>
      <c r="DO118" s="163">
        <f t="shared" si="133"/>
        <v>0</v>
      </c>
      <c r="DP118" s="163">
        <f t="shared" si="133"/>
        <v>1</v>
      </c>
      <c r="DQ118" s="163">
        <f t="shared" si="133"/>
        <v>0</v>
      </c>
      <c r="DR118" s="163">
        <f t="shared" si="133"/>
        <v>0</v>
      </c>
      <c r="DS118" s="163">
        <f t="shared" si="133"/>
        <v>0</v>
      </c>
      <c r="DT118" s="163">
        <f t="shared" si="133"/>
        <v>1</v>
      </c>
      <c r="DU118" s="163">
        <f t="shared" si="133"/>
        <v>0</v>
      </c>
      <c r="DV118" s="163">
        <f t="shared" si="133"/>
        <v>0</v>
      </c>
      <c r="DW118" s="163">
        <f t="shared" si="133"/>
        <v>0</v>
      </c>
      <c r="DX118" s="163">
        <f t="shared" si="133"/>
        <v>1</v>
      </c>
      <c r="DY118" s="163">
        <f t="shared" si="133"/>
        <v>0</v>
      </c>
      <c r="DZ118" s="163">
        <f t="shared" si="133"/>
        <v>0</v>
      </c>
      <c r="EA118" s="163">
        <f t="shared" si="133"/>
        <v>0</v>
      </c>
    </row>
    <row r="119" spans="1:131" hidden="1" outlineLevel="2" x14ac:dyDescent="0.35">
      <c r="A119" s="375"/>
      <c r="B119" s="375"/>
      <c r="C119" s="376"/>
      <c r="D119" s="161"/>
      <c r="E119" s="163" t="str">
        <f t="shared" ref="E119:BP119" si="134" xml:space="preserve"> E$97</f>
        <v>Operating period flag</v>
      </c>
      <c r="F119" s="163">
        <f t="shared" si="134"/>
        <v>0</v>
      </c>
      <c r="G119" s="163" t="str">
        <f t="shared" si="134"/>
        <v>flag</v>
      </c>
      <c r="H119" s="163">
        <f t="shared" si="134"/>
        <v>100</v>
      </c>
      <c r="I119" s="163">
        <f t="shared" si="134"/>
        <v>0</v>
      </c>
      <c r="J119" s="163">
        <f t="shared" si="134"/>
        <v>0</v>
      </c>
      <c r="K119" s="163">
        <f t="shared" si="134"/>
        <v>0</v>
      </c>
      <c r="L119" s="163">
        <f t="shared" si="134"/>
        <v>0</v>
      </c>
      <c r="M119" s="163">
        <f t="shared" si="134"/>
        <v>1</v>
      </c>
      <c r="N119" s="163">
        <f t="shared" si="134"/>
        <v>1</v>
      </c>
      <c r="O119" s="163">
        <f t="shared" si="134"/>
        <v>1</v>
      </c>
      <c r="P119" s="163">
        <f t="shared" si="134"/>
        <v>1</v>
      </c>
      <c r="Q119" s="163">
        <f t="shared" si="134"/>
        <v>1</v>
      </c>
      <c r="R119" s="163">
        <f t="shared" si="134"/>
        <v>1</v>
      </c>
      <c r="S119" s="163">
        <f t="shared" si="134"/>
        <v>1</v>
      </c>
      <c r="T119" s="163">
        <f t="shared" si="134"/>
        <v>1</v>
      </c>
      <c r="U119" s="163">
        <f t="shared" si="134"/>
        <v>1</v>
      </c>
      <c r="V119" s="163">
        <f t="shared" si="134"/>
        <v>1</v>
      </c>
      <c r="W119" s="163">
        <f t="shared" si="134"/>
        <v>1</v>
      </c>
      <c r="X119" s="163">
        <f t="shared" si="134"/>
        <v>1</v>
      </c>
      <c r="Y119" s="163">
        <f t="shared" si="134"/>
        <v>1</v>
      </c>
      <c r="Z119" s="163">
        <f t="shared" si="134"/>
        <v>1</v>
      </c>
      <c r="AA119" s="163">
        <f t="shared" si="134"/>
        <v>1</v>
      </c>
      <c r="AB119" s="163">
        <f t="shared" si="134"/>
        <v>1</v>
      </c>
      <c r="AC119" s="163">
        <f t="shared" si="134"/>
        <v>1</v>
      </c>
      <c r="AD119" s="163">
        <f t="shared" si="134"/>
        <v>1</v>
      </c>
      <c r="AE119" s="163">
        <f t="shared" si="134"/>
        <v>1</v>
      </c>
      <c r="AF119" s="163">
        <f t="shared" si="134"/>
        <v>1</v>
      </c>
      <c r="AG119" s="163">
        <f t="shared" si="134"/>
        <v>1</v>
      </c>
      <c r="AH119" s="163">
        <f t="shared" si="134"/>
        <v>1</v>
      </c>
      <c r="AI119" s="163">
        <f t="shared" si="134"/>
        <v>1</v>
      </c>
      <c r="AJ119" s="163">
        <f t="shared" si="134"/>
        <v>1</v>
      </c>
      <c r="AK119" s="163">
        <f t="shared" si="134"/>
        <v>1</v>
      </c>
      <c r="AL119" s="163">
        <f t="shared" si="134"/>
        <v>1</v>
      </c>
      <c r="AM119" s="163">
        <f t="shared" si="134"/>
        <v>1</v>
      </c>
      <c r="AN119" s="163">
        <f t="shared" si="134"/>
        <v>1</v>
      </c>
      <c r="AO119" s="163">
        <f t="shared" si="134"/>
        <v>1</v>
      </c>
      <c r="AP119" s="163">
        <f t="shared" si="134"/>
        <v>1</v>
      </c>
      <c r="AQ119" s="163">
        <f t="shared" si="134"/>
        <v>1</v>
      </c>
      <c r="AR119" s="163">
        <f t="shared" si="134"/>
        <v>1</v>
      </c>
      <c r="AS119" s="163">
        <f t="shared" si="134"/>
        <v>1</v>
      </c>
      <c r="AT119" s="163">
        <f t="shared" si="134"/>
        <v>1</v>
      </c>
      <c r="AU119" s="163">
        <f t="shared" si="134"/>
        <v>1</v>
      </c>
      <c r="AV119" s="163">
        <f t="shared" si="134"/>
        <v>1</v>
      </c>
      <c r="AW119" s="163">
        <f t="shared" si="134"/>
        <v>1</v>
      </c>
      <c r="AX119" s="163">
        <f t="shared" si="134"/>
        <v>1</v>
      </c>
      <c r="AY119" s="163">
        <f t="shared" si="134"/>
        <v>1</v>
      </c>
      <c r="AZ119" s="163">
        <f t="shared" si="134"/>
        <v>1</v>
      </c>
      <c r="BA119" s="163">
        <f t="shared" si="134"/>
        <v>1</v>
      </c>
      <c r="BB119" s="163">
        <f t="shared" si="134"/>
        <v>1</v>
      </c>
      <c r="BC119" s="163">
        <f t="shared" si="134"/>
        <v>1</v>
      </c>
      <c r="BD119" s="163">
        <f t="shared" si="134"/>
        <v>1</v>
      </c>
      <c r="BE119" s="163">
        <f t="shared" si="134"/>
        <v>1</v>
      </c>
      <c r="BF119" s="163">
        <f t="shared" si="134"/>
        <v>1</v>
      </c>
      <c r="BG119" s="163">
        <f t="shared" si="134"/>
        <v>1</v>
      </c>
      <c r="BH119" s="163">
        <f t="shared" si="134"/>
        <v>1</v>
      </c>
      <c r="BI119" s="163">
        <f t="shared" si="134"/>
        <v>1</v>
      </c>
      <c r="BJ119" s="163">
        <f t="shared" si="134"/>
        <v>1</v>
      </c>
      <c r="BK119" s="163">
        <f t="shared" si="134"/>
        <v>1</v>
      </c>
      <c r="BL119" s="163">
        <f t="shared" si="134"/>
        <v>1</v>
      </c>
      <c r="BM119" s="163">
        <f t="shared" si="134"/>
        <v>1</v>
      </c>
      <c r="BN119" s="163">
        <f t="shared" si="134"/>
        <v>1</v>
      </c>
      <c r="BO119" s="163">
        <f t="shared" si="134"/>
        <v>1</v>
      </c>
      <c r="BP119" s="163">
        <f t="shared" si="134"/>
        <v>1</v>
      </c>
      <c r="BQ119" s="163">
        <f t="shared" ref="BQ119:EA119" si="135" xml:space="preserve"> BQ$97</f>
        <v>1</v>
      </c>
      <c r="BR119" s="163">
        <f t="shared" si="135"/>
        <v>1</v>
      </c>
      <c r="BS119" s="163">
        <f t="shared" si="135"/>
        <v>1</v>
      </c>
      <c r="BT119" s="163">
        <f t="shared" si="135"/>
        <v>1</v>
      </c>
      <c r="BU119" s="163">
        <f t="shared" si="135"/>
        <v>1</v>
      </c>
      <c r="BV119" s="163">
        <f t="shared" si="135"/>
        <v>1</v>
      </c>
      <c r="BW119" s="163">
        <f t="shared" si="135"/>
        <v>1</v>
      </c>
      <c r="BX119" s="163">
        <f t="shared" si="135"/>
        <v>1</v>
      </c>
      <c r="BY119" s="163">
        <f t="shared" si="135"/>
        <v>1</v>
      </c>
      <c r="BZ119" s="163">
        <f t="shared" si="135"/>
        <v>1</v>
      </c>
      <c r="CA119" s="163">
        <f t="shared" si="135"/>
        <v>1</v>
      </c>
      <c r="CB119" s="163">
        <f t="shared" si="135"/>
        <v>1</v>
      </c>
      <c r="CC119" s="163">
        <f t="shared" si="135"/>
        <v>1</v>
      </c>
      <c r="CD119" s="163">
        <f t="shared" si="135"/>
        <v>1</v>
      </c>
      <c r="CE119" s="163">
        <f t="shared" si="135"/>
        <v>1</v>
      </c>
      <c r="CF119" s="163">
        <f t="shared" si="135"/>
        <v>1</v>
      </c>
      <c r="CG119" s="163">
        <f t="shared" si="135"/>
        <v>1</v>
      </c>
      <c r="CH119" s="163">
        <f t="shared" si="135"/>
        <v>1</v>
      </c>
      <c r="CI119" s="163">
        <f t="shared" si="135"/>
        <v>1</v>
      </c>
      <c r="CJ119" s="163">
        <f t="shared" si="135"/>
        <v>1</v>
      </c>
      <c r="CK119" s="163">
        <f t="shared" si="135"/>
        <v>1</v>
      </c>
      <c r="CL119" s="163">
        <f t="shared" si="135"/>
        <v>1</v>
      </c>
      <c r="CM119" s="163">
        <f t="shared" si="135"/>
        <v>1</v>
      </c>
      <c r="CN119" s="163">
        <f t="shared" si="135"/>
        <v>1</v>
      </c>
      <c r="CO119" s="163">
        <f t="shared" si="135"/>
        <v>1</v>
      </c>
      <c r="CP119" s="163">
        <f t="shared" si="135"/>
        <v>1</v>
      </c>
      <c r="CQ119" s="163">
        <f t="shared" si="135"/>
        <v>1</v>
      </c>
      <c r="CR119" s="163">
        <f t="shared" si="135"/>
        <v>1</v>
      </c>
      <c r="CS119" s="163">
        <f t="shared" si="135"/>
        <v>1</v>
      </c>
      <c r="CT119" s="163">
        <f t="shared" si="135"/>
        <v>1</v>
      </c>
      <c r="CU119" s="163">
        <f t="shared" si="135"/>
        <v>1</v>
      </c>
      <c r="CV119" s="163">
        <f t="shared" si="135"/>
        <v>1</v>
      </c>
      <c r="CW119" s="163">
        <f t="shared" si="135"/>
        <v>1</v>
      </c>
      <c r="CX119" s="163">
        <f t="shared" si="135"/>
        <v>1</v>
      </c>
      <c r="CY119" s="163">
        <f t="shared" si="135"/>
        <v>1</v>
      </c>
      <c r="CZ119" s="163">
        <f t="shared" si="135"/>
        <v>1</v>
      </c>
      <c r="DA119" s="163">
        <f t="shared" si="135"/>
        <v>1</v>
      </c>
      <c r="DB119" s="163">
        <f t="shared" si="135"/>
        <v>1</v>
      </c>
      <c r="DC119" s="163">
        <f t="shared" si="135"/>
        <v>1</v>
      </c>
      <c r="DD119" s="163">
        <f t="shared" si="135"/>
        <v>1</v>
      </c>
      <c r="DE119" s="163">
        <f t="shared" si="135"/>
        <v>1</v>
      </c>
      <c r="DF119" s="163">
        <f t="shared" si="135"/>
        <v>1</v>
      </c>
      <c r="DG119" s="163">
        <f t="shared" si="135"/>
        <v>1</v>
      </c>
      <c r="DH119" s="163">
        <f t="shared" si="135"/>
        <v>1</v>
      </c>
      <c r="DI119" s="163">
        <f t="shared" si="135"/>
        <v>0</v>
      </c>
      <c r="DJ119" s="163">
        <f t="shared" si="135"/>
        <v>0</v>
      </c>
      <c r="DK119" s="163">
        <f t="shared" si="135"/>
        <v>0</v>
      </c>
      <c r="DL119" s="163">
        <f t="shared" si="135"/>
        <v>0</v>
      </c>
      <c r="DM119" s="163">
        <f t="shared" si="135"/>
        <v>0</v>
      </c>
      <c r="DN119" s="163">
        <f t="shared" si="135"/>
        <v>0</v>
      </c>
      <c r="DO119" s="163">
        <f t="shared" si="135"/>
        <v>0</v>
      </c>
      <c r="DP119" s="163">
        <f t="shared" si="135"/>
        <v>0</v>
      </c>
      <c r="DQ119" s="163">
        <f t="shared" si="135"/>
        <v>0</v>
      </c>
      <c r="DR119" s="163">
        <f t="shared" si="135"/>
        <v>0</v>
      </c>
      <c r="DS119" s="163">
        <f t="shared" si="135"/>
        <v>0</v>
      </c>
      <c r="DT119" s="163">
        <f t="shared" si="135"/>
        <v>0</v>
      </c>
      <c r="DU119" s="163">
        <f t="shared" si="135"/>
        <v>0</v>
      </c>
      <c r="DV119" s="163">
        <f t="shared" si="135"/>
        <v>0</v>
      </c>
      <c r="DW119" s="163">
        <f t="shared" si="135"/>
        <v>0</v>
      </c>
      <c r="DX119" s="163">
        <f t="shared" si="135"/>
        <v>0</v>
      </c>
      <c r="DY119" s="163">
        <f t="shared" si="135"/>
        <v>0</v>
      </c>
      <c r="DZ119" s="163">
        <f t="shared" si="135"/>
        <v>0</v>
      </c>
      <c r="EA119" s="163">
        <f t="shared" si="135"/>
        <v>0</v>
      </c>
    </row>
    <row r="120" spans="1:131" s="507" customFormat="1" hidden="1" outlineLevel="2" x14ac:dyDescent="0.35">
      <c r="A120" s="199"/>
      <c r="B120" s="199"/>
      <c r="C120" s="200"/>
      <c r="D120" s="201"/>
      <c r="E120" s="202" t="s">
        <v>124</v>
      </c>
      <c r="F120" s="202"/>
      <c r="G120" s="202" t="s">
        <v>14</v>
      </c>
      <c r="H120" s="202"/>
      <c r="I120" s="202"/>
      <c r="J120" s="202">
        <f t="shared" ref="J120:AO120" si="136" xml:space="preserve"> (I120 + I118) * J119</f>
        <v>0</v>
      </c>
      <c r="K120" s="202">
        <f t="shared" si="136"/>
        <v>0</v>
      </c>
      <c r="L120" s="202">
        <f t="shared" si="136"/>
        <v>0</v>
      </c>
      <c r="M120" s="202">
        <f t="shared" si="136"/>
        <v>1</v>
      </c>
      <c r="N120" s="202">
        <f t="shared" si="136"/>
        <v>1</v>
      </c>
      <c r="O120" s="202">
        <f t="shared" si="136"/>
        <v>1</v>
      </c>
      <c r="P120" s="202">
        <f t="shared" si="136"/>
        <v>1</v>
      </c>
      <c r="Q120" s="202">
        <f t="shared" si="136"/>
        <v>2</v>
      </c>
      <c r="R120" s="202">
        <f t="shared" si="136"/>
        <v>2</v>
      </c>
      <c r="S120" s="202">
        <f t="shared" si="136"/>
        <v>2</v>
      </c>
      <c r="T120" s="202">
        <f t="shared" si="136"/>
        <v>2</v>
      </c>
      <c r="U120" s="202">
        <f t="shared" si="136"/>
        <v>3</v>
      </c>
      <c r="V120" s="202">
        <f t="shared" si="136"/>
        <v>3</v>
      </c>
      <c r="W120" s="202">
        <f t="shared" si="136"/>
        <v>3</v>
      </c>
      <c r="X120" s="202">
        <f t="shared" si="136"/>
        <v>3</v>
      </c>
      <c r="Y120" s="202">
        <f t="shared" si="136"/>
        <v>4</v>
      </c>
      <c r="Z120" s="202">
        <f t="shared" si="136"/>
        <v>4</v>
      </c>
      <c r="AA120" s="202">
        <f t="shared" si="136"/>
        <v>4</v>
      </c>
      <c r="AB120" s="202">
        <f t="shared" si="136"/>
        <v>4</v>
      </c>
      <c r="AC120" s="202">
        <f t="shared" si="136"/>
        <v>5</v>
      </c>
      <c r="AD120" s="202">
        <f t="shared" si="136"/>
        <v>5</v>
      </c>
      <c r="AE120" s="202">
        <f t="shared" si="136"/>
        <v>5</v>
      </c>
      <c r="AF120" s="202">
        <f t="shared" si="136"/>
        <v>5</v>
      </c>
      <c r="AG120" s="202">
        <f t="shared" si="136"/>
        <v>6</v>
      </c>
      <c r="AH120" s="202">
        <f t="shared" si="136"/>
        <v>6</v>
      </c>
      <c r="AI120" s="202">
        <f t="shared" si="136"/>
        <v>6</v>
      </c>
      <c r="AJ120" s="202">
        <f t="shared" si="136"/>
        <v>6</v>
      </c>
      <c r="AK120" s="202">
        <f t="shared" si="136"/>
        <v>7</v>
      </c>
      <c r="AL120" s="202">
        <f t="shared" si="136"/>
        <v>7</v>
      </c>
      <c r="AM120" s="202">
        <f t="shared" si="136"/>
        <v>7</v>
      </c>
      <c r="AN120" s="202">
        <f t="shared" si="136"/>
        <v>7</v>
      </c>
      <c r="AO120" s="202">
        <f t="shared" si="136"/>
        <v>8</v>
      </c>
      <c r="AP120" s="202">
        <f t="shared" ref="AP120:BU120" si="137" xml:space="preserve"> (AO120 + AO118) * AP119</f>
        <v>8</v>
      </c>
      <c r="AQ120" s="202">
        <f t="shared" si="137"/>
        <v>8</v>
      </c>
      <c r="AR120" s="202">
        <f t="shared" si="137"/>
        <v>8</v>
      </c>
      <c r="AS120" s="202">
        <f t="shared" si="137"/>
        <v>9</v>
      </c>
      <c r="AT120" s="202">
        <f t="shared" si="137"/>
        <v>9</v>
      </c>
      <c r="AU120" s="202">
        <f t="shared" si="137"/>
        <v>9</v>
      </c>
      <c r="AV120" s="202">
        <f t="shared" si="137"/>
        <v>9</v>
      </c>
      <c r="AW120" s="202">
        <f t="shared" si="137"/>
        <v>10</v>
      </c>
      <c r="AX120" s="202">
        <f t="shared" si="137"/>
        <v>10</v>
      </c>
      <c r="AY120" s="202">
        <f t="shared" si="137"/>
        <v>10</v>
      </c>
      <c r="AZ120" s="202">
        <f t="shared" si="137"/>
        <v>10</v>
      </c>
      <c r="BA120" s="202">
        <f t="shared" si="137"/>
        <v>11</v>
      </c>
      <c r="BB120" s="202">
        <f t="shared" si="137"/>
        <v>11</v>
      </c>
      <c r="BC120" s="202">
        <f t="shared" si="137"/>
        <v>11</v>
      </c>
      <c r="BD120" s="202">
        <f t="shared" si="137"/>
        <v>11</v>
      </c>
      <c r="BE120" s="202">
        <f t="shared" si="137"/>
        <v>12</v>
      </c>
      <c r="BF120" s="202">
        <f t="shared" si="137"/>
        <v>12</v>
      </c>
      <c r="BG120" s="202">
        <f t="shared" si="137"/>
        <v>12</v>
      </c>
      <c r="BH120" s="202">
        <f t="shared" si="137"/>
        <v>12</v>
      </c>
      <c r="BI120" s="202">
        <f t="shared" si="137"/>
        <v>13</v>
      </c>
      <c r="BJ120" s="202">
        <f t="shared" si="137"/>
        <v>13</v>
      </c>
      <c r="BK120" s="202">
        <f t="shared" si="137"/>
        <v>13</v>
      </c>
      <c r="BL120" s="202">
        <f t="shared" si="137"/>
        <v>13</v>
      </c>
      <c r="BM120" s="202">
        <f t="shared" si="137"/>
        <v>14</v>
      </c>
      <c r="BN120" s="202">
        <f t="shared" si="137"/>
        <v>14</v>
      </c>
      <c r="BO120" s="202">
        <f t="shared" si="137"/>
        <v>14</v>
      </c>
      <c r="BP120" s="202">
        <f t="shared" si="137"/>
        <v>14</v>
      </c>
      <c r="BQ120" s="202">
        <f t="shared" si="137"/>
        <v>15</v>
      </c>
      <c r="BR120" s="202">
        <f t="shared" si="137"/>
        <v>15</v>
      </c>
      <c r="BS120" s="202">
        <f t="shared" si="137"/>
        <v>15</v>
      </c>
      <c r="BT120" s="202">
        <f t="shared" si="137"/>
        <v>15</v>
      </c>
      <c r="BU120" s="202">
        <f t="shared" si="137"/>
        <v>16</v>
      </c>
      <c r="BV120" s="202">
        <f t="shared" ref="BV120:DA120" si="138" xml:space="preserve"> (BU120 + BU118) * BV119</f>
        <v>16</v>
      </c>
      <c r="BW120" s="202">
        <f t="shared" si="138"/>
        <v>16</v>
      </c>
      <c r="BX120" s="202">
        <f t="shared" si="138"/>
        <v>16</v>
      </c>
      <c r="BY120" s="202">
        <f t="shared" si="138"/>
        <v>17</v>
      </c>
      <c r="BZ120" s="202">
        <f t="shared" si="138"/>
        <v>17</v>
      </c>
      <c r="CA120" s="202">
        <f t="shared" si="138"/>
        <v>17</v>
      </c>
      <c r="CB120" s="202">
        <f t="shared" si="138"/>
        <v>17</v>
      </c>
      <c r="CC120" s="202">
        <f t="shared" si="138"/>
        <v>18</v>
      </c>
      <c r="CD120" s="202">
        <f t="shared" si="138"/>
        <v>18</v>
      </c>
      <c r="CE120" s="202">
        <f t="shared" si="138"/>
        <v>18</v>
      </c>
      <c r="CF120" s="202">
        <f t="shared" si="138"/>
        <v>18</v>
      </c>
      <c r="CG120" s="202">
        <f t="shared" si="138"/>
        <v>19</v>
      </c>
      <c r="CH120" s="202">
        <f t="shared" si="138"/>
        <v>19</v>
      </c>
      <c r="CI120" s="202">
        <f t="shared" si="138"/>
        <v>19</v>
      </c>
      <c r="CJ120" s="202">
        <f t="shared" si="138"/>
        <v>19</v>
      </c>
      <c r="CK120" s="202">
        <f t="shared" si="138"/>
        <v>20</v>
      </c>
      <c r="CL120" s="202">
        <f t="shared" si="138"/>
        <v>20</v>
      </c>
      <c r="CM120" s="202">
        <f t="shared" si="138"/>
        <v>20</v>
      </c>
      <c r="CN120" s="202">
        <f t="shared" si="138"/>
        <v>20</v>
      </c>
      <c r="CO120" s="202">
        <f t="shared" si="138"/>
        <v>21</v>
      </c>
      <c r="CP120" s="202">
        <f t="shared" si="138"/>
        <v>21</v>
      </c>
      <c r="CQ120" s="202">
        <f t="shared" si="138"/>
        <v>21</v>
      </c>
      <c r="CR120" s="202">
        <f t="shared" si="138"/>
        <v>21</v>
      </c>
      <c r="CS120" s="202">
        <f t="shared" si="138"/>
        <v>22</v>
      </c>
      <c r="CT120" s="202">
        <f t="shared" si="138"/>
        <v>22</v>
      </c>
      <c r="CU120" s="202">
        <f t="shared" si="138"/>
        <v>22</v>
      </c>
      <c r="CV120" s="202">
        <f t="shared" si="138"/>
        <v>22</v>
      </c>
      <c r="CW120" s="202">
        <f t="shared" si="138"/>
        <v>23</v>
      </c>
      <c r="CX120" s="202">
        <f t="shared" si="138"/>
        <v>23</v>
      </c>
      <c r="CY120" s="202">
        <f t="shared" si="138"/>
        <v>23</v>
      </c>
      <c r="CZ120" s="202">
        <f t="shared" si="138"/>
        <v>23</v>
      </c>
      <c r="DA120" s="202">
        <f t="shared" si="138"/>
        <v>24</v>
      </c>
      <c r="DB120" s="202">
        <f t="shared" ref="DB120:EA120" si="139" xml:space="preserve"> (DA120 + DA118) * DB119</f>
        <v>24</v>
      </c>
      <c r="DC120" s="202">
        <f t="shared" si="139"/>
        <v>24</v>
      </c>
      <c r="DD120" s="202">
        <f t="shared" si="139"/>
        <v>24</v>
      </c>
      <c r="DE120" s="202">
        <f t="shared" si="139"/>
        <v>25</v>
      </c>
      <c r="DF120" s="202">
        <f t="shared" si="139"/>
        <v>25</v>
      </c>
      <c r="DG120" s="202">
        <f t="shared" si="139"/>
        <v>25</v>
      </c>
      <c r="DH120" s="202">
        <f t="shared" si="139"/>
        <v>25</v>
      </c>
      <c r="DI120" s="202">
        <f t="shared" si="139"/>
        <v>0</v>
      </c>
      <c r="DJ120" s="202">
        <f t="shared" si="139"/>
        <v>0</v>
      </c>
      <c r="DK120" s="202">
        <f t="shared" si="139"/>
        <v>0</v>
      </c>
      <c r="DL120" s="202">
        <f t="shared" si="139"/>
        <v>0</v>
      </c>
      <c r="DM120" s="202">
        <f t="shared" si="139"/>
        <v>0</v>
      </c>
      <c r="DN120" s="202">
        <f t="shared" si="139"/>
        <v>0</v>
      </c>
      <c r="DO120" s="202">
        <f t="shared" si="139"/>
        <v>0</v>
      </c>
      <c r="DP120" s="202">
        <f t="shared" si="139"/>
        <v>0</v>
      </c>
      <c r="DQ120" s="202">
        <f t="shared" si="139"/>
        <v>0</v>
      </c>
      <c r="DR120" s="202">
        <f t="shared" si="139"/>
        <v>0</v>
      </c>
      <c r="DS120" s="202">
        <f t="shared" si="139"/>
        <v>0</v>
      </c>
      <c r="DT120" s="202">
        <f t="shared" si="139"/>
        <v>0</v>
      </c>
      <c r="DU120" s="202">
        <f t="shared" si="139"/>
        <v>0</v>
      </c>
      <c r="DV120" s="202">
        <f t="shared" si="139"/>
        <v>0</v>
      </c>
      <c r="DW120" s="202">
        <f t="shared" si="139"/>
        <v>0</v>
      </c>
      <c r="DX120" s="202">
        <f t="shared" si="139"/>
        <v>0</v>
      </c>
      <c r="DY120" s="202">
        <f t="shared" si="139"/>
        <v>0</v>
      </c>
      <c r="DZ120" s="202">
        <f t="shared" si="139"/>
        <v>0</v>
      </c>
      <c r="EA120" s="202">
        <f t="shared" si="139"/>
        <v>0</v>
      </c>
    </row>
    <row r="121" spans="1:131" hidden="1" outlineLevel="2" x14ac:dyDescent="0.35">
      <c r="A121" s="383"/>
      <c r="B121" s="209"/>
      <c r="C121" s="384"/>
      <c r="D121" s="263"/>
      <c r="E121" s="479"/>
      <c r="F121" s="479"/>
      <c r="G121" s="479"/>
      <c r="H121" s="479"/>
      <c r="I121" s="448"/>
      <c r="J121" s="447"/>
      <c r="K121" s="479"/>
      <c r="L121" s="479"/>
      <c r="M121" s="479"/>
      <c r="N121" s="479"/>
      <c r="O121" s="479"/>
      <c r="P121" s="479"/>
      <c r="Q121" s="479"/>
      <c r="R121" s="479"/>
      <c r="S121" s="479"/>
      <c r="T121" s="479"/>
      <c r="U121" s="479"/>
      <c r="V121" s="479"/>
      <c r="W121" s="479"/>
      <c r="X121" s="479"/>
      <c r="Y121" s="479"/>
      <c r="Z121" s="479"/>
      <c r="AA121" s="479"/>
      <c r="AB121" s="479"/>
      <c r="AC121" s="479"/>
      <c r="AD121" s="479"/>
      <c r="AE121" s="479"/>
      <c r="AF121" s="479"/>
      <c r="AG121" s="479"/>
      <c r="AH121" s="479"/>
      <c r="AI121" s="479"/>
      <c r="AJ121" s="479"/>
      <c r="AK121" s="479"/>
      <c r="AL121" s="479"/>
      <c r="AM121" s="479"/>
      <c r="AN121" s="479"/>
      <c r="AO121" s="479"/>
      <c r="AP121" s="479"/>
      <c r="AQ121" s="479"/>
      <c r="AR121" s="479"/>
      <c r="AS121" s="479"/>
      <c r="AT121" s="479"/>
      <c r="AU121" s="479"/>
      <c r="AV121" s="479"/>
      <c r="AW121" s="479"/>
      <c r="AX121" s="479"/>
      <c r="AY121" s="479"/>
      <c r="AZ121" s="479"/>
      <c r="BA121" s="479"/>
      <c r="BB121" s="479"/>
      <c r="BC121" s="479"/>
      <c r="BD121" s="479"/>
      <c r="BE121" s="479"/>
      <c r="BF121" s="479"/>
      <c r="BG121" s="479"/>
      <c r="BH121" s="479"/>
      <c r="BI121" s="479"/>
      <c r="BJ121" s="479"/>
      <c r="BK121" s="479"/>
      <c r="BL121" s="479"/>
      <c r="BM121" s="479"/>
      <c r="BN121" s="479"/>
      <c r="BO121" s="479"/>
      <c r="BP121" s="479"/>
      <c r="BQ121" s="479"/>
      <c r="BR121" s="479"/>
      <c r="BS121" s="479"/>
      <c r="BT121" s="479"/>
      <c r="BU121" s="479"/>
      <c r="BV121" s="479"/>
      <c r="BW121" s="479"/>
      <c r="BX121" s="479"/>
      <c r="BY121" s="479"/>
      <c r="BZ121" s="479"/>
      <c r="CA121" s="479"/>
      <c r="CB121" s="479"/>
      <c r="CC121" s="479"/>
      <c r="CD121" s="479"/>
      <c r="CE121" s="479"/>
      <c r="CF121" s="479"/>
      <c r="CG121" s="479"/>
      <c r="CH121" s="479"/>
      <c r="CI121" s="479"/>
      <c r="CJ121" s="479"/>
      <c r="CK121" s="479"/>
      <c r="CL121" s="479"/>
      <c r="CM121" s="479"/>
      <c r="CN121" s="479"/>
      <c r="CO121" s="479"/>
      <c r="CP121" s="479"/>
      <c r="CQ121" s="479"/>
      <c r="CR121" s="479"/>
      <c r="CS121" s="479"/>
      <c r="CT121" s="479"/>
      <c r="CU121" s="479"/>
      <c r="CV121" s="479"/>
      <c r="CW121" s="479"/>
      <c r="CX121" s="479"/>
      <c r="CY121" s="479"/>
      <c r="CZ121" s="479"/>
      <c r="DA121" s="479"/>
      <c r="DB121" s="479"/>
      <c r="DC121" s="479"/>
      <c r="DD121" s="479"/>
      <c r="DE121" s="479"/>
      <c r="DF121" s="479"/>
      <c r="DG121" s="479"/>
      <c r="DH121" s="479"/>
      <c r="DI121" s="479"/>
      <c r="DJ121" s="479"/>
      <c r="DK121" s="479"/>
      <c r="DL121" s="479"/>
      <c r="DM121" s="479"/>
      <c r="DN121" s="479"/>
      <c r="DO121" s="479"/>
      <c r="DP121" s="479"/>
      <c r="DQ121" s="479"/>
      <c r="DR121" s="479"/>
      <c r="DS121" s="479"/>
      <c r="DT121" s="479"/>
      <c r="DU121" s="479"/>
      <c r="DV121" s="479"/>
      <c r="DW121" s="479"/>
      <c r="DX121" s="479"/>
      <c r="DY121" s="479"/>
      <c r="DZ121" s="479"/>
      <c r="EA121" s="479"/>
    </row>
    <row r="122" spans="1:131" x14ac:dyDescent="0.35">
      <c r="A122" s="209"/>
      <c r="B122" s="209"/>
      <c r="C122" s="210"/>
      <c r="D122" s="211"/>
      <c r="E122" s="208"/>
      <c r="F122" s="208"/>
      <c r="G122" s="208"/>
      <c r="H122" s="208"/>
      <c r="I122" s="208"/>
      <c r="J122" s="208"/>
      <c r="K122" s="208"/>
      <c r="L122" s="208"/>
      <c r="M122" s="208"/>
      <c r="N122" s="208"/>
      <c r="O122" s="208"/>
      <c r="P122" s="208"/>
      <c r="Q122" s="208"/>
      <c r="R122" s="208"/>
      <c r="S122" s="208"/>
      <c r="T122" s="208"/>
      <c r="U122" s="208"/>
      <c r="V122" s="208"/>
      <c r="W122" s="208"/>
      <c r="X122" s="208"/>
      <c r="Y122" s="208"/>
      <c r="Z122" s="208"/>
      <c r="AA122" s="208"/>
      <c r="AB122" s="208"/>
      <c r="AC122" s="208"/>
      <c r="AD122" s="208"/>
      <c r="AE122" s="208"/>
      <c r="AF122" s="208"/>
      <c r="AG122" s="208"/>
      <c r="AH122" s="208"/>
      <c r="AI122" s="208"/>
      <c r="AJ122" s="208"/>
      <c r="AK122" s="208"/>
      <c r="AL122" s="208"/>
      <c r="AM122" s="208"/>
      <c r="AN122" s="208"/>
      <c r="AO122" s="208"/>
      <c r="AP122" s="208"/>
      <c r="AQ122" s="208"/>
      <c r="AR122" s="208"/>
      <c r="AS122" s="208"/>
      <c r="AT122" s="208"/>
      <c r="AU122" s="208"/>
      <c r="AV122" s="208"/>
      <c r="AW122" s="208"/>
      <c r="AX122" s="208"/>
      <c r="AY122" s="208"/>
      <c r="AZ122" s="208"/>
      <c r="BA122" s="208"/>
      <c r="BB122" s="208"/>
      <c r="BC122" s="208"/>
      <c r="BD122" s="208"/>
      <c r="BE122" s="208"/>
      <c r="BF122" s="208"/>
      <c r="BG122" s="208"/>
      <c r="BH122" s="208"/>
      <c r="BI122" s="208"/>
      <c r="BJ122" s="208"/>
      <c r="BK122" s="208"/>
      <c r="BL122" s="208"/>
      <c r="BM122" s="208"/>
      <c r="BN122" s="208"/>
      <c r="BO122" s="208"/>
      <c r="BP122" s="208"/>
      <c r="BQ122" s="208"/>
      <c r="BR122" s="208"/>
      <c r="BS122" s="208"/>
      <c r="BT122" s="208"/>
      <c r="BU122" s="208"/>
      <c r="BV122" s="208"/>
      <c r="BW122" s="208"/>
      <c r="BX122" s="208"/>
      <c r="BY122" s="208"/>
      <c r="BZ122" s="208"/>
      <c r="CA122" s="208"/>
      <c r="CB122" s="208"/>
      <c r="CC122" s="208"/>
      <c r="CD122" s="208"/>
      <c r="CE122" s="208"/>
      <c r="CF122" s="208"/>
      <c r="CG122" s="208"/>
      <c r="CH122" s="208"/>
      <c r="CI122" s="208"/>
      <c r="CJ122" s="208"/>
      <c r="CK122" s="208"/>
      <c r="CL122" s="208"/>
      <c r="CM122" s="208"/>
      <c r="CN122" s="208"/>
      <c r="CO122" s="208"/>
      <c r="CP122" s="208"/>
      <c r="CQ122" s="208"/>
      <c r="CR122" s="208"/>
      <c r="CS122" s="208"/>
      <c r="CT122" s="208"/>
      <c r="CU122" s="208"/>
      <c r="CV122" s="208"/>
      <c r="CW122" s="208"/>
      <c r="CX122" s="208"/>
      <c r="CY122" s="208"/>
      <c r="CZ122" s="208"/>
      <c r="DA122" s="208"/>
      <c r="DB122" s="208"/>
      <c r="DC122" s="208"/>
      <c r="DD122" s="208"/>
      <c r="DE122" s="208"/>
      <c r="DF122" s="208"/>
      <c r="DG122" s="208"/>
      <c r="DH122" s="208"/>
      <c r="DI122" s="208"/>
      <c r="DJ122" s="208"/>
      <c r="DK122" s="208"/>
      <c r="DL122" s="208"/>
      <c r="DM122" s="208"/>
      <c r="DN122" s="208"/>
      <c r="DO122" s="208"/>
      <c r="DP122" s="208"/>
      <c r="DQ122" s="208"/>
      <c r="DR122" s="208"/>
      <c r="DS122" s="208"/>
      <c r="DT122" s="208"/>
      <c r="DU122" s="208"/>
      <c r="DV122" s="208"/>
      <c r="DW122" s="208"/>
      <c r="DX122" s="208"/>
      <c r="DY122" s="208"/>
      <c r="DZ122" s="208"/>
      <c r="EA122" s="208"/>
    </row>
    <row r="123" spans="1:131" collapsed="1" x14ac:dyDescent="0.35">
      <c r="A123" s="209" t="s">
        <v>194</v>
      </c>
      <c r="B123" s="209"/>
      <c r="C123" s="210"/>
      <c r="D123" s="211"/>
      <c r="E123" s="208"/>
      <c r="F123" s="208"/>
      <c r="G123" s="208"/>
      <c r="H123" s="208"/>
      <c r="I123" s="208"/>
      <c r="J123" s="208"/>
      <c r="K123" s="208"/>
      <c r="L123" s="208"/>
      <c r="M123" s="208"/>
      <c r="N123" s="208"/>
      <c r="O123" s="208"/>
      <c r="P123" s="208"/>
      <c r="Q123" s="208"/>
      <c r="R123" s="208"/>
      <c r="S123" s="208"/>
      <c r="T123" s="208"/>
      <c r="U123" s="208"/>
      <c r="V123" s="208"/>
      <c r="W123" s="208"/>
      <c r="X123" s="208"/>
      <c r="Y123" s="208"/>
      <c r="Z123" s="208"/>
      <c r="AA123" s="208"/>
      <c r="AB123" s="208"/>
      <c r="AC123" s="208"/>
      <c r="AD123" s="208"/>
      <c r="AE123" s="208"/>
      <c r="AF123" s="208"/>
      <c r="AG123" s="208"/>
      <c r="AH123" s="208"/>
      <c r="AI123" s="208"/>
      <c r="AJ123" s="208"/>
      <c r="AK123" s="208"/>
      <c r="AL123" s="208"/>
      <c r="AM123" s="208"/>
      <c r="AN123" s="208"/>
      <c r="AO123" s="208"/>
      <c r="AP123" s="208"/>
      <c r="AQ123" s="208"/>
      <c r="AR123" s="208"/>
      <c r="AS123" s="208"/>
      <c r="AT123" s="208"/>
      <c r="AU123" s="208"/>
      <c r="AV123" s="208"/>
      <c r="AW123" s="208"/>
      <c r="AX123" s="208"/>
      <c r="AY123" s="208"/>
      <c r="AZ123" s="208"/>
      <c r="BA123" s="208"/>
      <c r="BB123" s="208"/>
      <c r="BC123" s="208"/>
      <c r="BD123" s="208"/>
      <c r="BE123" s="208"/>
      <c r="BF123" s="208"/>
      <c r="BG123" s="208"/>
      <c r="BH123" s="208"/>
      <c r="BI123" s="208"/>
      <c r="BJ123" s="208"/>
      <c r="BK123" s="208"/>
      <c r="BL123" s="208"/>
      <c r="BM123" s="208"/>
      <c r="BN123" s="208"/>
      <c r="BO123" s="208"/>
      <c r="BP123" s="208"/>
      <c r="BQ123" s="208"/>
      <c r="BR123" s="208"/>
      <c r="BS123" s="208"/>
      <c r="BT123" s="208"/>
      <c r="BU123" s="208"/>
      <c r="BV123" s="208"/>
      <c r="BW123" s="208"/>
      <c r="BX123" s="208"/>
      <c r="BY123" s="208"/>
      <c r="BZ123" s="208"/>
      <c r="CA123" s="208"/>
      <c r="CB123" s="208"/>
      <c r="CC123" s="208"/>
      <c r="CD123" s="208"/>
      <c r="CE123" s="208"/>
      <c r="CF123" s="208"/>
      <c r="CG123" s="208"/>
      <c r="CH123" s="208"/>
      <c r="CI123" s="208"/>
      <c r="CJ123" s="208"/>
      <c r="CK123" s="208"/>
      <c r="CL123" s="208"/>
      <c r="CM123" s="208"/>
      <c r="CN123" s="208"/>
      <c r="CO123" s="208"/>
      <c r="CP123" s="208"/>
      <c r="CQ123" s="208"/>
      <c r="CR123" s="208"/>
      <c r="CS123" s="208"/>
      <c r="CT123" s="208"/>
      <c r="CU123" s="208"/>
      <c r="CV123" s="208"/>
      <c r="CW123" s="208"/>
      <c r="CX123" s="208"/>
      <c r="CY123" s="208"/>
      <c r="CZ123" s="208"/>
      <c r="DA123" s="208"/>
      <c r="DB123" s="208"/>
      <c r="DC123" s="208"/>
      <c r="DD123" s="208"/>
      <c r="DE123" s="208"/>
      <c r="DF123" s="208"/>
      <c r="DG123" s="208"/>
      <c r="DH123" s="208"/>
      <c r="DI123" s="208"/>
      <c r="DJ123" s="208"/>
      <c r="DK123" s="208"/>
      <c r="DL123" s="208"/>
      <c r="DM123" s="208"/>
      <c r="DN123" s="208"/>
      <c r="DO123" s="208"/>
      <c r="DP123" s="208"/>
      <c r="DQ123" s="208"/>
      <c r="DR123" s="208"/>
      <c r="DS123" s="208"/>
      <c r="DT123" s="208"/>
      <c r="DU123" s="208"/>
      <c r="DV123" s="208"/>
      <c r="DW123" s="208"/>
      <c r="DX123" s="208"/>
      <c r="DY123" s="208"/>
      <c r="DZ123" s="208"/>
      <c r="EA123" s="208"/>
    </row>
    <row r="124" spans="1:131" hidden="1" outlineLevel="1" x14ac:dyDescent="0.35">
      <c r="A124" s="209"/>
      <c r="B124" s="209"/>
      <c r="C124" s="210"/>
      <c r="D124" s="211"/>
      <c r="E124" s="551" t="str">
        <f t="shared" ref="E124:AJ124" si="140" xml:space="preserve"> E$20</f>
        <v>Model period beginning</v>
      </c>
      <c r="F124" s="551">
        <f t="shared" si="140"/>
        <v>0</v>
      </c>
      <c r="G124" s="551" t="str">
        <f t="shared" si="140"/>
        <v>date</v>
      </c>
      <c r="H124" s="551">
        <f t="shared" si="140"/>
        <v>0</v>
      </c>
      <c r="I124" s="551">
        <f t="shared" si="140"/>
        <v>0</v>
      </c>
      <c r="J124" s="551">
        <f t="shared" si="140"/>
        <v>44013</v>
      </c>
      <c r="K124" s="551">
        <f t="shared" si="140"/>
        <v>44105</v>
      </c>
      <c r="L124" s="551">
        <f t="shared" si="140"/>
        <v>44197</v>
      </c>
      <c r="M124" s="551">
        <f t="shared" si="140"/>
        <v>44287</v>
      </c>
      <c r="N124" s="551">
        <f t="shared" si="140"/>
        <v>44378</v>
      </c>
      <c r="O124" s="551">
        <f t="shared" si="140"/>
        <v>44470</v>
      </c>
      <c r="P124" s="551">
        <f t="shared" si="140"/>
        <v>44562</v>
      </c>
      <c r="Q124" s="551">
        <f t="shared" si="140"/>
        <v>44652</v>
      </c>
      <c r="R124" s="551">
        <f t="shared" si="140"/>
        <v>44743</v>
      </c>
      <c r="S124" s="551">
        <f t="shared" si="140"/>
        <v>44835</v>
      </c>
      <c r="T124" s="551">
        <f t="shared" si="140"/>
        <v>44927</v>
      </c>
      <c r="U124" s="551">
        <f t="shared" si="140"/>
        <v>45017</v>
      </c>
      <c r="V124" s="551">
        <f t="shared" si="140"/>
        <v>45108</v>
      </c>
      <c r="W124" s="551">
        <f t="shared" si="140"/>
        <v>45200</v>
      </c>
      <c r="X124" s="551">
        <f t="shared" si="140"/>
        <v>45292</v>
      </c>
      <c r="Y124" s="551">
        <f t="shared" si="140"/>
        <v>45383</v>
      </c>
      <c r="Z124" s="551">
        <f t="shared" si="140"/>
        <v>45474</v>
      </c>
      <c r="AA124" s="551">
        <f t="shared" si="140"/>
        <v>45566</v>
      </c>
      <c r="AB124" s="551">
        <f t="shared" si="140"/>
        <v>45658</v>
      </c>
      <c r="AC124" s="551">
        <f t="shared" si="140"/>
        <v>45748</v>
      </c>
      <c r="AD124" s="551">
        <f t="shared" si="140"/>
        <v>45839</v>
      </c>
      <c r="AE124" s="551">
        <f t="shared" si="140"/>
        <v>45931</v>
      </c>
      <c r="AF124" s="551">
        <f t="shared" si="140"/>
        <v>46023</v>
      </c>
      <c r="AG124" s="551">
        <f t="shared" si="140"/>
        <v>46113</v>
      </c>
      <c r="AH124" s="551">
        <f t="shared" si="140"/>
        <v>46204</v>
      </c>
      <c r="AI124" s="551">
        <f t="shared" si="140"/>
        <v>46296</v>
      </c>
      <c r="AJ124" s="551">
        <f t="shared" si="140"/>
        <v>46388</v>
      </c>
      <c r="AK124" s="551">
        <f t="shared" ref="AK124:BP124" si="141" xml:space="preserve"> AK$20</f>
        <v>46478</v>
      </c>
      <c r="AL124" s="551">
        <f t="shared" si="141"/>
        <v>46569</v>
      </c>
      <c r="AM124" s="551">
        <f t="shared" si="141"/>
        <v>46661</v>
      </c>
      <c r="AN124" s="551">
        <f t="shared" si="141"/>
        <v>46753</v>
      </c>
      <c r="AO124" s="551">
        <f t="shared" si="141"/>
        <v>46844</v>
      </c>
      <c r="AP124" s="551">
        <f t="shared" si="141"/>
        <v>46935</v>
      </c>
      <c r="AQ124" s="551">
        <f t="shared" si="141"/>
        <v>47027</v>
      </c>
      <c r="AR124" s="551">
        <f t="shared" si="141"/>
        <v>47119</v>
      </c>
      <c r="AS124" s="551">
        <f t="shared" si="141"/>
        <v>47209</v>
      </c>
      <c r="AT124" s="551">
        <f t="shared" si="141"/>
        <v>47300</v>
      </c>
      <c r="AU124" s="551">
        <f t="shared" si="141"/>
        <v>47392</v>
      </c>
      <c r="AV124" s="551">
        <f t="shared" si="141"/>
        <v>47484</v>
      </c>
      <c r="AW124" s="551">
        <f t="shared" si="141"/>
        <v>47574</v>
      </c>
      <c r="AX124" s="551">
        <f t="shared" si="141"/>
        <v>47665</v>
      </c>
      <c r="AY124" s="551">
        <f t="shared" si="141"/>
        <v>47757</v>
      </c>
      <c r="AZ124" s="551">
        <f t="shared" si="141"/>
        <v>47849</v>
      </c>
      <c r="BA124" s="551">
        <f t="shared" si="141"/>
        <v>47939</v>
      </c>
      <c r="BB124" s="551">
        <f t="shared" si="141"/>
        <v>48030</v>
      </c>
      <c r="BC124" s="551">
        <f t="shared" si="141"/>
        <v>48122</v>
      </c>
      <c r="BD124" s="551">
        <f t="shared" si="141"/>
        <v>48214</v>
      </c>
      <c r="BE124" s="551">
        <f t="shared" si="141"/>
        <v>48305</v>
      </c>
      <c r="BF124" s="551">
        <f t="shared" si="141"/>
        <v>48396</v>
      </c>
      <c r="BG124" s="551">
        <f t="shared" si="141"/>
        <v>48488</v>
      </c>
      <c r="BH124" s="551">
        <f t="shared" si="141"/>
        <v>48580</v>
      </c>
      <c r="BI124" s="551">
        <f t="shared" si="141"/>
        <v>48670</v>
      </c>
      <c r="BJ124" s="551">
        <f t="shared" si="141"/>
        <v>48761</v>
      </c>
      <c r="BK124" s="551">
        <f t="shared" si="141"/>
        <v>48853</v>
      </c>
      <c r="BL124" s="551">
        <f t="shared" si="141"/>
        <v>48945</v>
      </c>
      <c r="BM124" s="551">
        <f t="shared" si="141"/>
        <v>49035</v>
      </c>
      <c r="BN124" s="551">
        <f t="shared" si="141"/>
        <v>49126</v>
      </c>
      <c r="BO124" s="551">
        <f t="shared" si="141"/>
        <v>49218</v>
      </c>
      <c r="BP124" s="551">
        <f t="shared" si="141"/>
        <v>49310</v>
      </c>
      <c r="BQ124" s="551">
        <f t="shared" ref="BQ124:CV124" si="142" xml:space="preserve"> BQ$20</f>
        <v>49400</v>
      </c>
      <c r="BR124" s="551">
        <f t="shared" si="142"/>
        <v>49491</v>
      </c>
      <c r="BS124" s="551">
        <f t="shared" si="142"/>
        <v>49583</v>
      </c>
      <c r="BT124" s="551">
        <f t="shared" si="142"/>
        <v>49675</v>
      </c>
      <c r="BU124" s="551">
        <f t="shared" si="142"/>
        <v>49766</v>
      </c>
      <c r="BV124" s="551">
        <f t="shared" si="142"/>
        <v>49857</v>
      </c>
      <c r="BW124" s="551">
        <f t="shared" si="142"/>
        <v>49949</v>
      </c>
      <c r="BX124" s="551">
        <f t="shared" si="142"/>
        <v>50041</v>
      </c>
      <c r="BY124" s="551">
        <f t="shared" si="142"/>
        <v>50131</v>
      </c>
      <c r="BZ124" s="551">
        <f t="shared" si="142"/>
        <v>50222</v>
      </c>
      <c r="CA124" s="551">
        <f t="shared" si="142"/>
        <v>50314</v>
      </c>
      <c r="CB124" s="551">
        <f t="shared" si="142"/>
        <v>50406</v>
      </c>
      <c r="CC124" s="551">
        <f t="shared" si="142"/>
        <v>50496</v>
      </c>
      <c r="CD124" s="551">
        <f t="shared" si="142"/>
        <v>50587</v>
      </c>
      <c r="CE124" s="551">
        <f t="shared" si="142"/>
        <v>50679</v>
      </c>
      <c r="CF124" s="551">
        <f t="shared" si="142"/>
        <v>50771</v>
      </c>
      <c r="CG124" s="551">
        <f t="shared" si="142"/>
        <v>50861</v>
      </c>
      <c r="CH124" s="551">
        <f t="shared" si="142"/>
        <v>50952</v>
      </c>
      <c r="CI124" s="551">
        <f t="shared" si="142"/>
        <v>51044</v>
      </c>
      <c r="CJ124" s="551">
        <f t="shared" si="142"/>
        <v>51136</v>
      </c>
      <c r="CK124" s="551">
        <f t="shared" si="142"/>
        <v>51227</v>
      </c>
      <c r="CL124" s="551">
        <f t="shared" si="142"/>
        <v>51318</v>
      </c>
      <c r="CM124" s="551">
        <f t="shared" si="142"/>
        <v>51410</v>
      </c>
      <c r="CN124" s="551">
        <f t="shared" si="142"/>
        <v>51502</v>
      </c>
      <c r="CO124" s="551">
        <f t="shared" si="142"/>
        <v>51592</v>
      </c>
      <c r="CP124" s="551">
        <f t="shared" si="142"/>
        <v>51683</v>
      </c>
      <c r="CQ124" s="551">
        <f t="shared" si="142"/>
        <v>51775</v>
      </c>
      <c r="CR124" s="551">
        <f t="shared" si="142"/>
        <v>51867</v>
      </c>
      <c r="CS124" s="551">
        <f t="shared" si="142"/>
        <v>51957</v>
      </c>
      <c r="CT124" s="551">
        <f t="shared" si="142"/>
        <v>52048</v>
      </c>
      <c r="CU124" s="551">
        <f t="shared" si="142"/>
        <v>52140</v>
      </c>
      <c r="CV124" s="551">
        <f t="shared" si="142"/>
        <v>52232</v>
      </c>
      <c r="CW124" s="551">
        <f t="shared" ref="CW124:EA124" si="143" xml:space="preserve"> CW$20</f>
        <v>52322</v>
      </c>
      <c r="CX124" s="551">
        <f t="shared" si="143"/>
        <v>52413</v>
      </c>
      <c r="CY124" s="551">
        <f t="shared" si="143"/>
        <v>52505</v>
      </c>
      <c r="CZ124" s="551">
        <f t="shared" si="143"/>
        <v>52597</v>
      </c>
      <c r="DA124" s="551">
        <f t="shared" si="143"/>
        <v>52688</v>
      </c>
      <c r="DB124" s="551">
        <f t="shared" si="143"/>
        <v>52779</v>
      </c>
      <c r="DC124" s="551">
        <f t="shared" si="143"/>
        <v>52871</v>
      </c>
      <c r="DD124" s="551">
        <f t="shared" si="143"/>
        <v>52963</v>
      </c>
      <c r="DE124" s="551">
        <f t="shared" si="143"/>
        <v>53053</v>
      </c>
      <c r="DF124" s="551">
        <f t="shared" si="143"/>
        <v>53144</v>
      </c>
      <c r="DG124" s="551">
        <f t="shared" si="143"/>
        <v>53236</v>
      </c>
      <c r="DH124" s="551">
        <f t="shared" si="143"/>
        <v>53328</v>
      </c>
      <c r="DI124" s="551">
        <f t="shared" si="143"/>
        <v>53418</v>
      </c>
      <c r="DJ124" s="551">
        <f t="shared" si="143"/>
        <v>53509</v>
      </c>
      <c r="DK124" s="551">
        <f t="shared" si="143"/>
        <v>53601</v>
      </c>
      <c r="DL124" s="551">
        <f t="shared" si="143"/>
        <v>53693</v>
      </c>
      <c r="DM124" s="551">
        <f t="shared" si="143"/>
        <v>53783</v>
      </c>
      <c r="DN124" s="551">
        <f t="shared" si="143"/>
        <v>53874</v>
      </c>
      <c r="DO124" s="551">
        <f t="shared" si="143"/>
        <v>53966</v>
      </c>
      <c r="DP124" s="551">
        <f t="shared" si="143"/>
        <v>54058</v>
      </c>
      <c r="DQ124" s="551">
        <f t="shared" si="143"/>
        <v>54149</v>
      </c>
      <c r="DR124" s="551">
        <f t="shared" si="143"/>
        <v>54240</v>
      </c>
      <c r="DS124" s="551">
        <f t="shared" si="143"/>
        <v>54332</v>
      </c>
      <c r="DT124" s="551">
        <f t="shared" si="143"/>
        <v>54424</v>
      </c>
      <c r="DU124" s="551">
        <f t="shared" si="143"/>
        <v>54514</v>
      </c>
      <c r="DV124" s="551">
        <f t="shared" si="143"/>
        <v>54605</v>
      </c>
      <c r="DW124" s="551">
        <f t="shared" si="143"/>
        <v>54697</v>
      </c>
      <c r="DX124" s="551">
        <f t="shared" si="143"/>
        <v>54789</v>
      </c>
      <c r="DY124" s="551">
        <f t="shared" si="143"/>
        <v>54879</v>
      </c>
      <c r="DZ124" s="551">
        <f t="shared" si="143"/>
        <v>54970</v>
      </c>
      <c r="EA124" s="551">
        <f t="shared" si="143"/>
        <v>55062</v>
      </c>
    </row>
    <row r="125" spans="1:131" hidden="1" outlineLevel="1" x14ac:dyDescent="0.35">
      <c r="A125" s="383"/>
      <c r="B125" s="209"/>
      <c r="C125" s="384"/>
      <c r="D125" s="263"/>
      <c r="E125" s="451" t="str">
        <f t="shared" ref="E125:BP125" si="144" xml:space="preserve"> E$25</f>
        <v>Model period ending</v>
      </c>
      <c r="F125" s="451">
        <f t="shared" si="144"/>
        <v>0</v>
      </c>
      <c r="G125" s="451" t="str">
        <f t="shared" si="144"/>
        <v>date</v>
      </c>
      <c r="H125" s="451">
        <f t="shared" si="144"/>
        <v>0</v>
      </c>
      <c r="I125" s="452">
        <f t="shared" si="144"/>
        <v>0</v>
      </c>
      <c r="J125" s="451">
        <f t="shared" si="144"/>
        <v>44104</v>
      </c>
      <c r="K125" s="451">
        <f t="shared" si="144"/>
        <v>44196</v>
      </c>
      <c r="L125" s="451">
        <f t="shared" si="144"/>
        <v>44286</v>
      </c>
      <c r="M125" s="451">
        <f t="shared" si="144"/>
        <v>44377</v>
      </c>
      <c r="N125" s="451">
        <f t="shared" si="144"/>
        <v>44469</v>
      </c>
      <c r="O125" s="451">
        <f t="shared" si="144"/>
        <v>44561</v>
      </c>
      <c r="P125" s="451">
        <f t="shared" si="144"/>
        <v>44651</v>
      </c>
      <c r="Q125" s="451">
        <f t="shared" si="144"/>
        <v>44742</v>
      </c>
      <c r="R125" s="451">
        <f t="shared" si="144"/>
        <v>44834</v>
      </c>
      <c r="S125" s="451">
        <f t="shared" si="144"/>
        <v>44926</v>
      </c>
      <c r="T125" s="451">
        <f t="shared" si="144"/>
        <v>45016</v>
      </c>
      <c r="U125" s="451">
        <f t="shared" si="144"/>
        <v>45107</v>
      </c>
      <c r="V125" s="451">
        <f t="shared" si="144"/>
        <v>45199</v>
      </c>
      <c r="W125" s="451">
        <f t="shared" si="144"/>
        <v>45291</v>
      </c>
      <c r="X125" s="451">
        <f t="shared" si="144"/>
        <v>45382</v>
      </c>
      <c r="Y125" s="451">
        <f t="shared" si="144"/>
        <v>45473</v>
      </c>
      <c r="Z125" s="451">
        <f t="shared" si="144"/>
        <v>45565</v>
      </c>
      <c r="AA125" s="451">
        <f t="shared" si="144"/>
        <v>45657</v>
      </c>
      <c r="AB125" s="451">
        <f t="shared" si="144"/>
        <v>45747</v>
      </c>
      <c r="AC125" s="451">
        <f t="shared" si="144"/>
        <v>45838</v>
      </c>
      <c r="AD125" s="451">
        <f t="shared" si="144"/>
        <v>45930</v>
      </c>
      <c r="AE125" s="451">
        <f t="shared" si="144"/>
        <v>46022</v>
      </c>
      <c r="AF125" s="451">
        <f t="shared" si="144"/>
        <v>46112</v>
      </c>
      <c r="AG125" s="451">
        <f t="shared" si="144"/>
        <v>46203</v>
      </c>
      <c r="AH125" s="451">
        <f t="shared" si="144"/>
        <v>46295</v>
      </c>
      <c r="AI125" s="451">
        <f t="shared" si="144"/>
        <v>46387</v>
      </c>
      <c r="AJ125" s="451">
        <f t="shared" si="144"/>
        <v>46477</v>
      </c>
      <c r="AK125" s="451">
        <f t="shared" si="144"/>
        <v>46568</v>
      </c>
      <c r="AL125" s="451">
        <f t="shared" si="144"/>
        <v>46660</v>
      </c>
      <c r="AM125" s="451">
        <f t="shared" si="144"/>
        <v>46752</v>
      </c>
      <c r="AN125" s="451">
        <f t="shared" si="144"/>
        <v>46843</v>
      </c>
      <c r="AO125" s="451">
        <f t="shared" si="144"/>
        <v>46934</v>
      </c>
      <c r="AP125" s="451">
        <f t="shared" si="144"/>
        <v>47026</v>
      </c>
      <c r="AQ125" s="451">
        <f t="shared" si="144"/>
        <v>47118</v>
      </c>
      <c r="AR125" s="451">
        <f t="shared" si="144"/>
        <v>47208</v>
      </c>
      <c r="AS125" s="451">
        <f t="shared" si="144"/>
        <v>47299</v>
      </c>
      <c r="AT125" s="451">
        <f t="shared" si="144"/>
        <v>47391</v>
      </c>
      <c r="AU125" s="451">
        <f t="shared" si="144"/>
        <v>47483</v>
      </c>
      <c r="AV125" s="451">
        <f t="shared" si="144"/>
        <v>47573</v>
      </c>
      <c r="AW125" s="451">
        <f t="shared" si="144"/>
        <v>47664</v>
      </c>
      <c r="AX125" s="451">
        <f t="shared" si="144"/>
        <v>47756</v>
      </c>
      <c r="AY125" s="451">
        <f t="shared" si="144"/>
        <v>47848</v>
      </c>
      <c r="AZ125" s="451">
        <f t="shared" si="144"/>
        <v>47938</v>
      </c>
      <c r="BA125" s="451">
        <f t="shared" si="144"/>
        <v>48029</v>
      </c>
      <c r="BB125" s="451">
        <f t="shared" si="144"/>
        <v>48121</v>
      </c>
      <c r="BC125" s="451">
        <f t="shared" si="144"/>
        <v>48213</v>
      </c>
      <c r="BD125" s="451">
        <f t="shared" si="144"/>
        <v>48304</v>
      </c>
      <c r="BE125" s="451">
        <f t="shared" si="144"/>
        <v>48395</v>
      </c>
      <c r="BF125" s="451">
        <f t="shared" si="144"/>
        <v>48487</v>
      </c>
      <c r="BG125" s="451">
        <f t="shared" si="144"/>
        <v>48579</v>
      </c>
      <c r="BH125" s="451">
        <f t="shared" si="144"/>
        <v>48669</v>
      </c>
      <c r="BI125" s="451">
        <f t="shared" si="144"/>
        <v>48760</v>
      </c>
      <c r="BJ125" s="451">
        <f t="shared" si="144"/>
        <v>48852</v>
      </c>
      <c r="BK125" s="451">
        <f t="shared" si="144"/>
        <v>48944</v>
      </c>
      <c r="BL125" s="451">
        <f t="shared" si="144"/>
        <v>49034</v>
      </c>
      <c r="BM125" s="451">
        <f t="shared" si="144"/>
        <v>49125</v>
      </c>
      <c r="BN125" s="451">
        <f t="shared" si="144"/>
        <v>49217</v>
      </c>
      <c r="BO125" s="451">
        <f t="shared" si="144"/>
        <v>49309</v>
      </c>
      <c r="BP125" s="451">
        <f t="shared" si="144"/>
        <v>49399</v>
      </c>
      <c r="BQ125" s="451">
        <f t="shared" ref="BQ125:EA125" si="145" xml:space="preserve"> BQ$25</f>
        <v>49490</v>
      </c>
      <c r="BR125" s="451">
        <f t="shared" si="145"/>
        <v>49582</v>
      </c>
      <c r="BS125" s="451">
        <f t="shared" si="145"/>
        <v>49674</v>
      </c>
      <c r="BT125" s="451">
        <f t="shared" si="145"/>
        <v>49765</v>
      </c>
      <c r="BU125" s="451">
        <f t="shared" si="145"/>
        <v>49856</v>
      </c>
      <c r="BV125" s="451">
        <f t="shared" si="145"/>
        <v>49948</v>
      </c>
      <c r="BW125" s="451">
        <f t="shared" si="145"/>
        <v>50040</v>
      </c>
      <c r="BX125" s="451">
        <f t="shared" si="145"/>
        <v>50130</v>
      </c>
      <c r="BY125" s="451">
        <f t="shared" si="145"/>
        <v>50221</v>
      </c>
      <c r="BZ125" s="451">
        <f t="shared" si="145"/>
        <v>50313</v>
      </c>
      <c r="CA125" s="451">
        <f t="shared" si="145"/>
        <v>50405</v>
      </c>
      <c r="CB125" s="451">
        <f t="shared" si="145"/>
        <v>50495</v>
      </c>
      <c r="CC125" s="451">
        <f t="shared" si="145"/>
        <v>50586</v>
      </c>
      <c r="CD125" s="451">
        <f t="shared" si="145"/>
        <v>50678</v>
      </c>
      <c r="CE125" s="451">
        <f t="shared" si="145"/>
        <v>50770</v>
      </c>
      <c r="CF125" s="451">
        <f t="shared" si="145"/>
        <v>50860</v>
      </c>
      <c r="CG125" s="451">
        <f t="shared" si="145"/>
        <v>50951</v>
      </c>
      <c r="CH125" s="451">
        <f t="shared" si="145"/>
        <v>51043</v>
      </c>
      <c r="CI125" s="451">
        <f t="shared" si="145"/>
        <v>51135</v>
      </c>
      <c r="CJ125" s="451">
        <f t="shared" si="145"/>
        <v>51226</v>
      </c>
      <c r="CK125" s="451">
        <f t="shared" si="145"/>
        <v>51317</v>
      </c>
      <c r="CL125" s="451">
        <f t="shared" si="145"/>
        <v>51409</v>
      </c>
      <c r="CM125" s="451">
        <f t="shared" si="145"/>
        <v>51501</v>
      </c>
      <c r="CN125" s="451">
        <f t="shared" si="145"/>
        <v>51591</v>
      </c>
      <c r="CO125" s="451">
        <f t="shared" si="145"/>
        <v>51682</v>
      </c>
      <c r="CP125" s="451">
        <f t="shared" si="145"/>
        <v>51774</v>
      </c>
      <c r="CQ125" s="451">
        <f t="shared" si="145"/>
        <v>51866</v>
      </c>
      <c r="CR125" s="451">
        <f t="shared" si="145"/>
        <v>51956</v>
      </c>
      <c r="CS125" s="451">
        <f t="shared" si="145"/>
        <v>52047</v>
      </c>
      <c r="CT125" s="451">
        <f t="shared" si="145"/>
        <v>52139</v>
      </c>
      <c r="CU125" s="451">
        <f t="shared" si="145"/>
        <v>52231</v>
      </c>
      <c r="CV125" s="451">
        <f t="shared" si="145"/>
        <v>52321</v>
      </c>
      <c r="CW125" s="451">
        <f t="shared" si="145"/>
        <v>52412</v>
      </c>
      <c r="CX125" s="451">
        <f t="shared" si="145"/>
        <v>52504</v>
      </c>
      <c r="CY125" s="451">
        <f t="shared" si="145"/>
        <v>52596</v>
      </c>
      <c r="CZ125" s="451">
        <f t="shared" si="145"/>
        <v>52687</v>
      </c>
      <c r="DA125" s="451">
        <f t="shared" si="145"/>
        <v>52778</v>
      </c>
      <c r="DB125" s="451">
        <f t="shared" si="145"/>
        <v>52870</v>
      </c>
      <c r="DC125" s="451">
        <f t="shared" si="145"/>
        <v>52962</v>
      </c>
      <c r="DD125" s="451">
        <f t="shared" si="145"/>
        <v>53052</v>
      </c>
      <c r="DE125" s="451">
        <f t="shared" si="145"/>
        <v>53143</v>
      </c>
      <c r="DF125" s="451">
        <f t="shared" si="145"/>
        <v>53235</v>
      </c>
      <c r="DG125" s="451">
        <f t="shared" si="145"/>
        <v>53327</v>
      </c>
      <c r="DH125" s="451">
        <f t="shared" si="145"/>
        <v>53417</v>
      </c>
      <c r="DI125" s="451">
        <f t="shared" si="145"/>
        <v>53508</v>
      </c>
      <c r="DJ125" s="451">
        <f t="shared" si="145"/>
        <v>53600</v>
      </c>
      <c r="DK125" s="451">
        <f t="shared" si="145"/>
        <v>53692</v>
      </c>
      <c r="DL125" s="451">
        <f t="shared" si="145"/>
        <v>53782</v>
      </c>
      <c r="DM125" s="451">
        <f t="shared" si="145"/>
        <v>53873</v>
      </c>
      <c r="DN125" s="451">
        <f t="shared" si="145"/>
        <v>53965</v>
      </c>
      <c r="DO125" s="451">
        <f t="shared" si="145"/>
        <v>54057</v>
      </c>
      <c r="DP125" s="451">
        <f t="shared" si="145"/>
        <v>54148</v>
      </c>
      <c r="DQ125" s="451">
        <f t="shared" si="145"/>
        <v>54239</v>
      </c>
      <c r="DR125" s="451">
        <f t="shared" si="145"/>
        <v>54331</v>
      </c>
      <c r="DS125" s="451">
        <f t="shared" si="145"/>
        <v>54423</v>
      </c>
      <c r="DT125" s="451">
        <f t="shared" si="145"/>
        <v>54513</v>
      </c>
      <c r="DU125" s="451">
        <f t="shared" si="145"/>
        <v>54604</v>
      </c>
      <c r="DV125" s="451">
        <f t="shared" si="145"/>
        <v>54696</v>
      </c>
      <c r="DW125" s="451">
        <f t="shared" si="145"/>
        <v>54788</v>
      </c>
      <c r="DX125" s="451">
        <f t="shared" si="145"/>
        <v>54878</v>
      </c>
      <c r="DY125" s="451">
        <f t="shared" si="145"/>
        <v>54969</v>
      </c>
      <c r="DZ125" s="451">
        <f t="shared" si="145"/>
        <v>55061</v>
      </c>
      <c r="EA125" s="451">
        <f t="shared" si="145"/>
        <v>55153</v>
      </c>
    </row>
    <row r="126" spans="1:131" s="548" customFormat="1" hidden="1" outlineLevel="1" x14ac:dyDescent="0.35">
      <c r="A126" s="108"/>
      <c r="B126" s="108"/>
      <c r="C126" s="109"/>
      <c r="D126" s="110"/>
      <c r="E126" s="159" t="s">
        <v>195</v>
      </c>
      <c r="F126" s="159"/>
      <c r="G126" s="159" t="s">
        <v>190</v>
      </c>
      <c r="H126" s="159"/>
      <c r="I126" s="111"/>
      <c r="J126" s="159">
        <f t="shared" ref="J126:AO126" si="146" xml:space="preserve"> J125 - J124 + 1</f>
        <v>92</v>
      </c>
      <c r="K126" s="159">
        <f t="shared" si="146"/>
        <v>92</v>
      </c>
      <c r="L126" s="159">
        <f t="shared" si="146"/>
        <v>90</v>
      </c>
      <c r="M126" s="159">
        <f t="shared" si="146"/>
        <v>91</v>
      </c>
      <c r="N126" s="159">
        <f t="shared" si="146"/>
        <v>92</v>
      </c>
      <c r="O126" s="159">
        <f t="shared" si="146"/>
        <v>92</v>
      </c>
      <c r="P126" s="159">
        <f t="shared" si="146"/>
        <v>90</v>
      </c>
      <c r="Q126" s="159">
        <f t="shared" si="146"/>
        <v>91</v>
      </c>
      <c r="R126" s="159">
        <f t="shared" si="146"/>
        <v>92</v>
      </c>
      <c r="S126" s="159">
        <f t="shared" si="146"/>
        <v>92</v>
      </c>
      <c r="T126" s="159">
        <f t="shared" si="146"/>
        <v>90</v>
      </c>
      <c r="U126" s="159">
        <f t="shared" si="146"/>
        <v>91</v>
      </c>
      <c r="V126" s="159">
        <f t="shared" si="146"/>
        <v>92</v>
      </c>
      <c r="W126" s="159">
        <f t="shared" si="146"/>
        <v>92</v>
      </c>
      <c r="X126" s="159">
        <f t="shared" si="146"/>
        <v>91</v>
      </c>
      <c r="Y126" s="159">
        <f t="shared" si="146"/>
        <v>91</v>
      </c>
      <c r="Z126" s="159">
        <f t="shared" si="146"/>
        <v>92</v>
      </c>
      <c r="AA126" s="159">
        <f t="shared" si="146"/>
        <v>92</v>
      </c>
      <c r="AB126" s="159">
        <f t="shared" si="146"/>
        <v>90</v>
      </c>
      <c r="AC126" s="159">
        <f t="shared" si="146"/>
        <v>91</v>
      </c>
      <c r="AD126" s="159">
        <f t="shared" si="146"/>
        <v>92</v>
      </c>
      <c r="AE126" s="159">
        <f t="shared" si="146"/>
        <v>92</v>
      </c>
      <c r="AF126" s="159">
        <f t="shared" si="146"/>
        <v>90</v>
      </c>
      <c r="AG126" s="159">
        <f t="shared" si="146"/>
        <v>91</v>
      </c>
      <c r="AH126" s="159">
        <f t="shared" si="146"/>
        <v>92</v>
      </c>
      <c r="AI126" s="159">
        <f t="shared" si="146"/>
        <v>92</v>
      </c>
      <c r="AJ126" s="159">
        <f t="shared" si="146"/>
        <v>90</v>
      </c>
      <c r="AK126" s="159">
        <f t="shared" si="146"/>
        <v>91</v>
      </c>
      <c r="AL126" s="159">
        <f t="shared" si="146"/>
        <v>92</v>
      </c>
      <c r="AM126" s="159">
        <f t="shared" si="146"/>
        <v>92</v>
      </c>
      <c r="AN126" s="159">
        <f t="shared" si="146"/>
        <v>91</v>
      </c>
      <c r="AO126" s="159">
        <f t="shared" si="146"/>
        <v>91</v>
      </c>
      <c r="AP126" s="159">
        <f t="shared" ref="AP126:BU126" si="147" xml:space="preserve"> AP125 - AP124 + 1</f>
        <v>92</v>
      </c>
      <c r="AQ126" s="159">
        <f t="shared" si="147"/>
        <v>92</v>
      </c>
      <c r="AR126" s="159">
        <f t="shared" si="147"/>
        <v>90</v>
      </c>
      <c r="AS126" s="159">
        <f t="shared" si="147"/>
        <v>91</v>
      </c>
      <c r="AT126" s="159">
        <f t="shared" si="147"/>
        <v>92</v>
      </c>
      <c r="AU126" s="159">
        <f t="shared" si="147"/>
        <v>92</v>
      </c>
      <c r="AV126" s="159">
        <f t="shared" si="147"/>
        <v>90</v>
      </c>
      <c r="AW126" s="159">
        <f t="shared" si="147"/>
        <v>91</v>
      </c>
      <c r="AX126" s="159">
        <f t="shared" si="147"/>
        <v>92</v>
      </c>
      <c r="AY126" s="159">
        <f t="shared" si="147"/>
        <v>92</v>
      </c>
      <c r="AZ126" s="159">
        <f t="shared" si="147"/>
        <v>90</v>
      </c>
      <c r="BA126" s="159">
        <f t="shared" si="147"/>
        <v>91</v>
      </c>
      <c r="BB126" s="159">
        <f t="shared" si="147"/>
        <v>92</v>
      </c>
      <c r="BC126" s="159">
        <f t="shared" si="147"/>
        <v>92</v>
      </c>
      <c r="BD126" s="159">
        <f t="shared" si="147"/>
        <v>91</v>
      </c>
      <c r="BE126" s="159">
        <f t="shared" si="147"/>
        <v>91</v>
      </c>
      <c r="BF126" s="159">
        <f t="shared" si="147"/>
        <v>92</v>
      </c>
      <c r="BG126" s="159">
        <f t="shared" si="147"/>
        <v>92</v>
      </c>
      <c r="BH126" s="159">
        <f t="shared" si="147"/>
        <v>90</v>
      </c>
      <c r="BI126" s="159">
        <f t="shared" si="147"/>
        <v>91</v>
      </c>
      <c r="BJ126" s="159">
        <f t="shared" si="147"/>
        <v>92</v>
      </c>
      <c r="BK126" s="159">
        <f t="shared" si="147"/>
        <v>92</v>
      </c>
      <c r="BL126" s="159">
        <f t="shared" si="147"/>
        <v>90</v>
      </c>
      <c r="BM126" s="159">
        <f t="shared" si="147"/>
        <v>91</v>
      </c>
      <c r="BN126" s="159">
        <f t="shared" si="147"/>
        <v>92</v>
      </c>
      <c r="BO126" s="159">
        <f t="shared" si="147"/>
        <v>92</v>
      </c>
      <c r="BP126" s="159">
        <f t="shared" si="147"/>
        <v>90</v>
      </c>
      <c r="BQ126" s="159">
        <f t="shared" si="147"/>
        <v>91</v>
      </c>
      <c r="BR126" s="159">
        <f t="shared" si="147"/>
        <v>92</v>
      </c>
      <c r="BS126" s="159">
        <f t="shared" si="147"/>
        <v>92</v>
      </c>
      <c r="BT126" s="159">
        <f t="shared" si="147"/>
        <v>91</v>
      </c>
      <c r="BU126" s="159">
        <f t="shared" si="147"/>
        <v>91</v>
      </c>
      <c r="BV126" s="159">
        <f t="shared" ref="BV126:DA126" si="148" xml:space="preserve"> BV125 - BV124 + 1</f>
        <v>92</v>
      </c>
      <c r="BW126" s="159">
        <f t="shared" si="148"/>
        <v>92</v>
      </c>
      <c r="BX126" s="159">
        <f t="shared" si="148"/>
        <v>90</v>
      </c>
      <c r="BY126" s="159">
        <f t="shared" si="148"/>
        <v>91</v>
      </c>
      <c r="BZ126" s="159">
        <f t="shared" si="148"/>
        <v>92</v>
      </c>
      <c r="CA126" s="159">
        <f t="shared" si="148"/>
        <v>92</v>
      </c>
      <c r="CB126" s="159">
        <f t="shared" si="148"/>
        <v>90</v>
      </c>
      <c r="CC126" s="159">
        <f t="shared" si="148"/>
        <v>91</v>
      </c>
      <c r="CD126" s="159">
        <f t="shared" si="148"/>
        <v>92</v>
      </c>
      <c r="CE126" s="159">
        <f t="shared" si="148"/>
        <v>92</v>
      </c>
      <c r="CF126" s="159">
        <f t="shared" si="148"/>
        <v>90</v>
      </c>
      <c r="CG126" s="159">
        <f t="shared" si="148"/>
        <v>91</v>
      </c>
      <c r="CH126" s="159">
        <f t="shared" si="148"/>
        <v>92</v>
      </c>
      <c r="CI126" s="159">
        <f t="shared" si="148"/>
        <v>92</v>
      </c>
      <c r="CJ126" s="159">
        <f t="shared" si="148"/>
        <v>91</v>
      </c>
      <c r="CK126" s="159">
        <f t="shared" si="148"/>
        <v>91</v>
      </c>
      <c r="CL126" s="159">
        <f t="shared" si="148"/>
        <v>92</v>
      </c>
      <c r="CM126" s="159">
        <f t="shared" si="148"/>
        <v>92</v>
      </c>
      <c r="CN126" s="159">
        <f t="shared" si="148"/>
        <v>90</v>
      </c>
      <c r="CO126" s="159">
        <f t="shared" si="148"/>
        <v>91</v>
      </c>
      <c r="CP126" s="159">
        <f t="shared" si="148"/>
        <v>92</v>
      </c>
      <c r="CQ126" s="159">
        <f t="shared" si="148"/>
        <v>92</v>
      </c>
      <c r="CR126" s="159">
        <f t="shared" si="148"/>
        <v>90</v>
      </c>
      <c r="CS126" s="159">
        <f t="shared" si="148"/>
        <v>91</v>
      </c>
      <c r="CT126" s="159">
        <f t="shared" si="148"/>
        <v>92</v>
      </c>
      <c r="CU126" s="159">
        <f t="shared" si="148"/>
        <v>92</v>
      </c>
      <c r="CV126" s="159">
        <f t="shared" si="148"/>
        <v>90</v>
      </c>
      <c r="CW126" s="159">
        <f t="shared" si="148"/>
        <v>91</v>
      </c>
      <c r="CX126" s="159">
        <f t="shared" si="148"/>
        <v>92</v>
      </c>
      <c r="CY126" s="159">
        <f t="shared" si="148"/>
        <v>92</v>
      </c>
      <c r="CZ126" s="159">
        <f t="shared" si="148"/>
        <v>91</v>
      </c>
      <c r="DA126" s="159">
        <f t="shared" si="148"/>
        <v>91</v>
      </c>
      <c r="DB126" s="159">
        <f t="shared" ref="DB126:EA126" si="149" xml:space="preserve"> DB125 - DB124 + 1</f>
        <v>92</v>
      </c>
      <c r="DC126" s="159">
        <f t="shared" si="149"/>
        <v>92</v>
      </c>
      <c r="DD126" s="159">
        <f t="shared" si="149"/>
        <v>90</v>
      </c>
      <c r="DE126" s="159">
        <f t="shared" si="149"/>
        <v>91</v>
      </c>
      <c r="DF126" s="159">
        <f t="shared" si="149"/>
        <v>92</v>
      </c>
      <c r="DG126" s="159">
        <f t="shared" si="149"/>
        <v>92</v>
      </c>
      <c r="DH126" s="159">
        <f t="shared" si="149"/>
        <v>90</v>
      </c>
      <c r="DI126" s="159">
        <f t="shared" si="149"/>
        <v>91</v>
      </c>
      <c r="DJ126" s="159">
        <f t="shared" si="149"/>
        <v>92</v>
      </c>
      <c r="DK126" s="159">
        <f t="shared" si="149"/>
        <v>92</v>
      </c>
      <c r="DL126" s="159">
        <f t="shared" si="149"/>
        <v>90</v>
      </c>
      <c r="DM126" s="159">
        <f t="shared" si="149"/>
        <v>91</v>
      </c>
      <c r="DN126" s="159">
        <f t="shared" si="149"/>
        <v>92</v>
      </c>
      <c r="DO126" s="159">
        <f t="shared" si="149"/>
        <v>92</v>
      </c>
      <c r="DP126" s="159">
        <f t="shared" si="149"/>
        <v>91</v>
      </c>
      <c r="DQ126" s="159">
        <f t="shared" si="149"/>
        <v>91</v>
      </c>
      <c r="DR126" s="159">
        <f t="shared" si="149"/>
        <v>92</v>
      </c>
      <c r="DS126" s="159">
        <f t="shared" si="149"/>
        <v>92</v>
      </c>
      <c r="DT126" s="159">
        <f t="shared" si="149"/>
        <v>90</v>
      </c>
      <c r="DU126" s="159">
        <f t="shared" si="149"/>
        <v>91</v>
      </c>
      <c r="DV126" s="159">
        <f t="shared" si="149"/>
        <v>92</v>
      </c>
      <c r="DW126" s="159">
        <f t="shared" si="149"/>
        <v>92</v>
      </c>
      <c r="DX126" s="159">
        <f t="shared" si="149"/>
        <v>90</v>
      </c>
      <c r="DY126" s="159">
        <f t="shared" si="149"/>
        <v>91</v>
      </c>
      <c r="DZ126" s="159">
        <f t="shared" si="149"/>
        <v>92</v>
      </c>
      <c r="EA126" s="159">
        <f t="shared" si="149"/>
        <v>92</v>
      </c>
    </row>
    <row r="127" spans="1:131" hidden="1" outlineLevel="1" x14ac:dyDescent="0.35">
      <c r="A127" s="209"/>
      <c r="B127" s="209"/>
      <c r="C127" s="210"/>
      <c r="D127" s="211"/>
      <c r="E127" s="206"/>
      <c r="F127" s="206"/>
      <c r="G127" s="206"/>
      <c r="H127" s="206"/>
      <c r="I127" s="208"/>
      <c r="J127" s="206"/>
      <c r="K127" s="206"/>
      <c r="L127" s="206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  <c r="Y127" s="206"/>
      <c r="Z127" s="206"/>
      <c r="AA127" s="206"/>
      <c r="AB127" s="206"/>
      <c r="AC127" s="206"/>
      <c r="AD127" s="206"/>
      <c r="AE127" s="206"/>
      <c r="AF127" s="206"/>
      <c r="AG127" s="206"/>
      <c r="AH127" s="206"/>
      <c r="AI127" s="206"/>
      <c r="AJ127" s="206"/>
      <c r="AK127" s="206"/>
      <c r="AL127" s="206"/>
      <c r="AM127" s="206"/>
      <c r="AN127" s="206"/>
      <c r="AO127" s="206"/>
      <c r="AP127" s="206"/>
      <c r="AQ127" s="206"/>
      <c r="AR127" s="206"/>
      <c r="AS127" s="206"/>
      <c r="AT127" s="206"/>
      <c r="AU127" s="206"/>
      <c r="AV127" s="206"/>
      <c r="AW127" s="206"/>
      <c r="AX127" s="206"/>
      <c r="AY127" s="206"/>
      <c r="AZ127" s="206"/>
      <c r="BA127" s="206"/>
      <c r="BB127" s="206"/>
      <c r="BC127" s="206"/>
      <c r="BD127" s="206"/>
      <c r="BE127" s="206"/>
      <c r="BF127" s="206"/>
      <c r="BG127" s="206"/>
      <c r="BH127" s="206"/>
      <c r="BI127" s="206"/>
      <c r="BJ127" s="206"/>
      <c r="BK127" s="206"/>
      <c r="BL127" s="206"/>
      <c r="BM127" s="206"/>
      <c r="BN127" s="206"/>
      <c r="BO127" s="206"/>
      <c r="BP127" s="206"/>
      <c r="BQ127" s="206"/>
      <c r="BR127" s="206"/>
      <c r="BS127" s="206"/>
      <c r="BT127" s="206"/>
      <c r="BU127" s="206"/>
      <c r="BV127" s="206"/>
      <c r="BW127" s="206"/>
      <c r="BX127" s="206"/>
      <c r="BY127" s="206"/>
      <c r="BZ127" s="206"/>
      <c r="CA127" s="206"/>
      <c r="CB127" s="206"/>
      <c r="CC127" s="206"/>
      <c r="CD127" s="206"/>
      <c r="CE127" s="206"/>
      <c r="CF127" s="206"/>
      <c r="CG127" s="206"/>
      <c r="CH127" s="206"/>
      <c r="CI127" s="206"/>
      <c r="CJ127" s="206"/>
      <c r="CK127" s="206"/>
      <c r="CL127" s="206"/>
      <c r="CM127" s="206"/>
      <c r="CN127" s="206"/>
      <c r="CO127" s="206"/>
      <c r="CP127" s="206"/>
      <c r="CQ127" s="206"/>
      <c r="CR127" s="206"/>
      <c r="CS127" s="206"/>
      <c r="CT127" s="206"/>
      <c r="CU127" s="206"/>
      <c r="CV127" s="206"/>
      <c r="CW127" s="206"/>
      <c r="CX127" s="206"/>
      <c r="CY127" s="206"/>
      <c r="CZ127" s="206"/>
      <c r="DA127" s="206"/>
      <c r="DB127" s="206"/>
      <c r="DC127" s="206"/>
      <c r="DD127" s="206"/>
      <c r="DE127" s="206"/>
      <c r="DF127" s="206"/>
      <c r="DG127" s="206"/>
      <c r="DH127" s="206"/>
      <c r="DI127" s="206"/>
      <c r="DJ127" s="206"/>
      <c r="DK127" s="206"/>
      <c r="DL127" s="206"/>
      <c r="DM127" s="206"/>
      <c r="DN127" s="206"/>
      <c r="DO127" s="206"/>
      <c r="DP127" s="206"/>
      <c r="DQ127" s="206"/>
      <c r="DR127" s="206"/>
      <c r="DS127" s="206"/>
      <c r="DT127" s="206"/>
      <c r="DU127" s="206"/>
      <c r="DV127" s="206"/>
      <c r="DW127" s="206"/>
      <c r="DX127" s="206"/>
      <c r="DY127" s="206"/>
      <c r="DZ127" s="206"/>
      <c r="EA127" s="206"/>
    </row>
    <row r="128" spans="1:131" hidden="1" outlineLevel="1" x14ac:dyDescent="0.35">
      <c r="A128" s="209"/>
      <c r="B128" s="209"/>
      <c r="C128" s="210"/>
      <c r="D128" s="211"/>
      <c r="E128" s="206"/>
      <c r="F128" s="206"/>
      <c r="G128" s="206"/>
      <c r="H128" s="206"/>
      <c r="I128" s="208"/>
      <c r="J128" s="206"/>
      <c r="K128" s="206"/>
      <c r="L128" s="206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  <c r="Y128" s="206"/>
      <c r="Z128" s="206"/>
      <c r="AA128" s="206"/>
      <c r="AB128" s="206"/>
      <c r="AC128" s="206"/>
      <c r="AD128" s="206"/>
      <c r="AE128" s="206"/>
      <c r="AF128" s="206"/>
      <c r="AG128" s="206"/>
      <c r="AH128" s="206"/>
      <c r="AI128" s="206"/>
      <c r="AJ128" s="206"/>
      <c r="AK128" s="206"/>
      <c r="AL128" s="206"/>
      <c r="AM128" s="206"/>
      <c r="AN128" s="206"/>
      <c r="AO128" s="206"/>
      <c r="AP128" s="206"/>
      <c r="AQ128" s="206"/>
      <c r="AR128" s="206"/>
      <c r="AS128" s="206"/>
      <c r="AT128" s="206"/>
      <c r="AU128" s="206"/>
      <c r="AV128" s="206"/>
      <c r="AW128" s="206"/>
      <c r="AX128" s="206"/>
      <c r="AY128" s="206"/>
      <c r="AZ128" s="206"/>
      <c r="BA128" s="206"/>
      <c r="BB128" s="206"/>
      <c r="BC128" s="206"/>
      <c r="BD128" s="206"/>
      <c r="BE128" s="206"/>
      <c r="BF128" s="206"/>
      <c r="BG128" s="206"/>
      <c r="BH128" s="206"/>
      <c r="BI128" s="206"/>
      <c r="BJ128" s="206"/>
      <c r="BK128" s="206"/>
      <c r="BL128" s="206"/>
      <c r="BM128" s="206"/>
      <c r="BN128" s="206"/>
      <c r="BO128" s="206"/>
      <c r="BP128" s="206"/>
      <c r="BQ128" s="206"/>
      <c r="BR128" s="206"/>
      <c r="BS128" s="206"/>
      <c r="BT128" s="206"/>
      <c r="BU128" s="206"/>
      <c r="BV128" s="206"/>
      <c r="BW128" s="206"/>
      <c r="BX128" s="206"/>
      <c r="BY128" s="206"/>
      <c r="BZ128" s="206"/>
      <c r="CA128" s="206"/>
      <c r="CB128" s="206"/>
      <c r="CC128" s="206"/>
      <c r="CD128" s="206"/>
      <c r="CE128" s="206"/>
      <c r="CF128" s="206"/>
      <c r="CG128" s="206"/>
      <c r="CH128" s="206"/>
      <c r="CI128" s="206"/>
      <c r="CJ128" s="206"/>
      <c r="CK128" s="206"/>
      <c r="CL128" s="206"/>
      <c r="CM128" s="206"/>
      <c r="CN128" s="206"/>
      <c r="CO128" s="206"/>
      <c r="CP128" s="206"/>
      <c r="CQ128" s="206"/>
      <c r="CR128" s="206"/>
      <c r="CS128" s="206"/>
      <c r="CT128" s="206"/>
      <c r="CU128" s="206"/>
      <c r="CV128" s="206"/>
      <c r="CW128" s="206"/>
      <c r="CX128" s="206"/>
      <c r="CY128" s="206"/>
      <c r="CZ128" s="206"/>
      <c r="DA128" s="206"/>
      <c r="DB128" s="206"/>
      <c r="DC128" s="206"/>
      <c r="DD128" s="206"/>
      <c r="DE128" s="206"/>
      <c r="DF128" s="206"/>
      <c r="DG128" s="206"/>
      <c r="DH128" s="206"/>
      <c r="DI128" s="206"/>
      <c r="DJ128" s="206"/>
      <c r="DK128" s="206"/>
      <c r="DL128" s="206"/>
      <c r="DM128" s="206"/>
      <c r="DN128" s="206"/>
      <c r="DO128" s="206"/>
      <c r="DP128" s="206"/>
      <c r="DQ128" s="206"/>
      <c r="DR128" s="206"/>
      <c r="DS128" s="206"/>
      <c r="DT128" s="206"/>
      <c r="DU128" s="206"/>
      <c r="DV128" s="206"/>
      <c r="DW128" s="206"/>
      <c r="DX128" s="206"/>
      <c r="DY128" s="206"/>
      <c r="DZ128" s="206"/>
      <c r="EA128" s="206"/>
    </row>
    <row r="129" spans="1:131" hidden="1" outlineLevel="1" x14ac:dyDescent="0.35">
      <c r="A129" s="209"/>
      <c r="B129" s="209"/>
      <c r="C129" s="210"/>
      <c r="D129" s="211"/>
      <c r="E129" s="206"/>
      <c r="F129" s="206"/>
      <c r="G129" s="206"/>
      <c r="H129" s="206"/>
      <c r="I129" s="208"/>
      <c r="J129" s="206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  <c r="AI129" s="206"/>
      <c r="AJ129" s="206"/>
      <c r="AK129" s="206"/>
      <c r="AL129" s="206"/>
      <c r="AM129" s="206"/>
      <c r="AN129" s="206"/>
      <c r="AO129" s="206"/>
      <c r="AP129" s="206"/>
      <c r="AQ129" s="206"/>
      <c r="AR129" s="206"/>
      <c r="AS129" s="206"/>
      <c r="AT129" s="206"/>
      <c r="AU129" s="206"/>
      <c r="AV129" s="206"/>
      <c r="AW129" s="206"/>
      <c r="AX129" s="206"/>
      <c r="AY129" s="206"/>
      <c r="AZ129" s="206"/>
      <c r="BA129" s="206"/>
      <c r="BB129" s="206"/>
      <c r="BC129" s="206"/>
      <c r="BD129" s="206"/>
      <c r="BE129" s="206"/>
      <c r="BF129" s="206"/>
      <c r="BG129" s="206"/>
      <c r="BH129" s="206"/>
      <c r="BI129" s="206"/>
      <c r="BJ129" s="206"/>
      <c r="BK129" s="206"/>
      <c r="BL129" s="206"/>
      <c r="BM129" s="206"/>
      <c r="BN129" s="206"/>
      <c r="BO129" s="206"/>
      <c r="BP129" s="206"/>
      <c r="BQ129" s="206"/>
      <c r="BR129" s="206"/>
      <c r="BS129" s="206"/>
      <c r="BT129" s="206"/>
      <c r="BU129" s="206"/>
      <c r="BV129" s="206"/>
      <c r="BW129" s="206"/>
      <c r="BX129" s="206"/>
      <c r="BY129" s="206"/>
      <c r="BZ129" s="206"/>
      <c r="CA129" s="206"/>
      <c r="CB129" s="206"/>
      <c r="CC129" s="206"/>
      <c r="CD129" s="206"/>
      <c r="CE129" s="206"/>
      <c r="CF129" s="206"/>
      <c r="CG129" s="206"/>
      <c r="CH129" s="206"/>
      <c r="CI129" s="206"/>
      <c r="CJ129" s="206"/>
      <c r="CK129" s="206"/>
      <c r="CL129" s="206"/>
      <c r="CM129" s="206"/>
      <c r="CN129" s="206"/>
      <c r="CO129" s="206"/>
      <c r="CP129" s="206"/>
      <c r="CQ129" s="206"/>
      <c r="CR129" s="206"/>
      <c r="CS129" s="206"/>
      <c r="CT129" s="206"/>
      <c r="CU129" s="206"/>
      <c r="CV129" s="206"/>
      <c r="CW129" s="206"/>
      <c r="CX129" s="206"/>
      <c r="CY129" s="206"/>
      <c r="CZ129" s="206"/>
      <c r="DA129" s="206"/>
      <c r="DB129" s="206"/>
      <c r="DC129" s="206"/>
      <c r="DD129" s="206"/>
      <c r="DE129" s="206"/>
      <c r="DF129" s="206"/>
      <c r="DG129" s="206"/>
      <c r="DH129" s="206"/>
      <c r="DI129" s="206"/>
      <c r="DJ129" s="206"/>
      <c r="DK129" s="206"/>
      <c r="DL129" s="206"/>
      <c r="DM129" s="206"/>
      <c r="DN129" s="206"/>
      <c r="DO129" s="206"/>
      <c r="DP129" s="206"/>
      <c r="DQ129" s="206"/>
      <c r="DR129" s="206"/>
      <c r="DS129" s="206"/>
      <c r="DT129" s="206"/>
      <c r="DU129" s="206"/>
      <c r="DV129" s="206"/>
      <c r="DW129" s="206"/>
      <c r="DX129" s="206"/>
      <c r="DY129" s="206"/>
      <c r="DZ129" s="206"/>
      <c r="EA129" s="206"/>
    </row>
    <row r="130" spans="1:131" x14ac:dyDescent="0.35">
      <c r="A130" s="209"/>
      <c r="B130" s="209"/>
      <c r="C130" s="210"/>
      <c r="D130" s="211"/>
      <c r="E130" s="206"/>
      <c r="F130" s="206"/>
      <c r="G130" s="206"/>
      <c r="H130" s="206"/>
      <c r="I130" s="208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206"/>
      <c r="AA130" s="206"/>
      <c r="AB130" s="206"/>
      <c r="AC130" s="206"/>
      <c r="AD130" s="206"/>
      <c r="AE130" s="206"/>
      <c r="AF130" s="206"/>
      <c r="AG130" s="206"/>
      <c r="AH130" s="206"/>
      <c r="AI130" s="206"/>
      <c r="AJ130" s="206"/>
      <c r="AK130" s="206"/>
      <c r="AL130" s="206"/>
      <c r="AM130" s="206"/>
      <c r="AN130" s="206"/>
      <c r="AO130" s="206"/>
      <c r="AP130" s="206"/>
      <c r="AQ130" s="206"/>
      <c r="AR130" s="206"/>
      <c r="AS130" s="206"/>
      <c r="AT130" s="206"/>
      <c r="AU130" s="206"/>
      <c r="AV130" s="206"/>
      <c r="AW130" s="206"/>
      <c r="AX130" s="206"/>
      <c r="AY130" s="206"/>
      <c r="AZ130" s="206"/>
      <c r="BA130" s="206"/>
      <c r="BB130" s="206"/>
      <c r="BC130" s="206"/>
      <c r="BD130" s="206"/>
      <c r="BE130" s="206"/>
      <c r="BF130" s="206"/>
      <c r="BG130" s="206"/>
      <c r="BH130" s="206"/>
      <c r="BI130" s="206"/>
      <c r="BJ130" s="206"/>
      <c r="BK130" s="206"/>
      <c r="BL130" s="206"/>
      <c r="BM130" s="206"/>
      <c r="BN130" s="206"/>
      <c r="BO130" s="206"/>
      <c r="BP130" s="206"/>
      <c r="BQ130" s="206"/>
      <c r="BR130" s="206"/>
      <c r="BS130" s="206"/>
      <c r="BT130" s="206"/>
      <c r="BU130" s="206"/>
      <c r="BV130" s="206"/>
      <c r="BW130" s="206"/>
      <c r="BX130" s="206"/>
      <c r="BY130" s="206"/>
      <c r="BZ130" s="206"/>
      <c r="CA130" s="206"/>
      <c r="CB130" s="206"/>
      <c r="CC130" s="206"/>
      <c r="CD130" s="206"/>
      <c r="CE130" s="206"/>
      <c r="CF130" s="206"/>
      <c r="CG130" s="206"/>
      <c r="CH130" s="206"/>
      <c r="CI130" s="206"/>
      <c r="CJ130" s="206"/>
      <c r="CK130" s="206"/>
      <c r="CL130" s="206"/>
      <c r="CM130" s="206"/>
      <c r="CN130" s="206"/>
      <c r="CO130" s="206"/>
      <c r="CP130" s="206"/>
      <c r="CQ130" s="206"/>
      <c r="CR130" s="206"/>
      <c r="CS130" s="206"/>
      <c r="CT130" s="206"/>
      <c r="CU130" s="206"/>
      <c r="CV130" s="206"/>
      <c r="CW130" s="206"/>
      <c r="CX130" s="206"/>
      <c r="CY130" s="206"/>
      <c r="CZ130" s="206"/>
      <c r="DA130" s="206"/>
      <c r="DB130" s="206"/>
      <c r="DC130" s="206"/>
      <c r="DD130" s="206"/>
      <c r="DE130" s="206"/>
      <c r="DF130" s="206"/>
      <c r="DG130" s="206"/>
      <c r="DH130" s="206"/>
      <c r="DI130" s="206"/>
      <c r="DJ130" s="206"/>
      <c r="DK130" s="206"/>
      <c r="DL130" s="206"/>
      <c r="DM130" s="206"/>
      <c r="DN130" s="206"/>
      <c r="DO130" s="206"/>
      <c r="DP130" s="206"/>
      <c r="DQ130" s="206"/>
      <c r="DR130" s="206"/>
      <c r="DS130" s="206"/>
      <c r="DT130" s="206"/>
      <c r="DU130" s="206"/>
      <c r="DV130" s="206"/>
      <c r="DW130" s="206"/>
      <c r="DX130" s="206"/>
      <c r="DY130" s="206"/>
      <c r="DZ130" s="206"/>
      <c r="EA130" s="206"/>
    </row>
    <row r="131" spans="1:131" x14ac:dyDescent="0.35">
      <c r="A131" s="209" t="s">
        <v>63</v>
      </c>
      <c r="B131" s="209"/>
      <c r="C131" s="210"/>
      <c r="D131" s="211"/>
      <c r="E131" s="206"/>
      <c r="F131" s="206"/>
      <c r="G131" s="206"/>
      <c r="H131" s="206"/>
      <c r="I131" s="208"/>
      <c r="J131" s="206"/>
      <c r="K131" s="206"/>
      <c r="L131" s="206"/>
      <c r="M131" s="206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206"/>
      <c r="Y131" s="206"/>
      <c r="Z131" s="206"/>
      <c r="AA131" s="206"/>
      <c r="AB131" s="206"/>
      <c r="AC131" s="206"/>
      <c r="AD131" s="206"/>
      <c r="AE131" s="206"/>
      <c r="AF131" s="206"/>
      <c r="AG131" s="206"/>
      <c r="AH131" s="206"/>
      <c r="AI131" s="206"/>
      <c r="AJ131" s="206"/>
      <c r="AK131" s="206"/>
      <c r="AL131" s="206"/>
      <c r="AM131" s="206"/>
      <c r="AN131" s="206"/>
      <c r="AO131" s="206"/>
      <c r="AP131" s="206"/>
      <c r="AQ131" s="206"/>
      <c r="AR131" s="206"/>
      <c r="AS131" s="206"/>
      <c r="AT131" s="206"/>
      <c r="AU131" s="206"/>
      <c r="AV131" s="206"/>
      <c r="AW131" s="206"/>
      <c r="AX131" s="206"/>
      <c r="AY131" s="206"/>
      <c r="AZ131" s="206"/>
      <c r="BA131" s="206"/>
      <c r="BB131" s="206"/>
      <c r="BC131" s="206"/>
      <c r="BD131" s="206"/>
      <c r="BE131" s="206"/>
      <c r="BF131" s="206"/>
      <c r="BG131" s="206"/>
      <c r="BH131" s="206"/>
      <c r="BI131" s="206"/>
      <c r="BJ131" s="206"/>
      <c r="BK131" s="206"/>
      <c r="BL131" s="206"/>
      <c r="BM131" s="206"/>
      <c r="BN131" s="206"/>
      <c r="BO131" s="206"/>
      <c r="BP131" s="206"/>
      <c r="BQ131" s="206"/>
      <c r="BR131" s="206"/>
      <c r="BS131" s="206"/>
      <c r="BT131" s="206"/>
      <c r="BU131" s="206"/>
      <c r="BV131" s="206"/>
      <c r="BW131" s="206"/>
      <c r="BX131" s="206"/>
      <c r="BY131" s="206"/>
      <c r="BZ131" s="206"/>
      <c r="CA131" s="206"/>
      <c r="CB131" s="206"/>
      <c r="CC131" s="206"/>
      <c r="CD131" s="206"/>
      <c r="CE131" s="206"/>
      <c r="CF131" s="206"/>
      <c r="CG131" s="206"/>
      <c r="CH131" s="206"/>
      <c r="CI131" s="206"/>
      <c r="CJ131" s="206"/>
      <c r="CK131" s="206"/>
      <c r="CL131" s="206"/>
      <c r="CM131" s="206"/>
      <c r="CN131" s="206"/>
      <c r="CO131" s="206"/>
      <c r="CP131" s="206"/>
      <c r="CQ131" s="206"/>
      <c r="CR131" s="206"/>
      <c r="CS131" s="206"/>
      <c r="CT131" s="206"/>
      <c r="CU131" s="206"/>
      <c r="CV131" s="206"/>
      <c r="CW131" s="206"/>
      <c r="CX131" s="206"/>
      <c r="CY131" s="206"/>
      <c r="CZ131" s="206"/>
      <c r="DA131" s="206"/>
      <c r="DB131" s="206"/>
      <c r="DC131" s="206"/>
      <c r="DD131" s="206"/>
      <c r="DE131" s="206"/>
      <c r="DF131" s="206"/>
      <c r="DG131" s="206"/>
      <c r="DH131" s="206"/>
      <c r="DI131" s="206"/>
      <c r="DJ131" s="206"/>
      <c r="DK131" s="206"/>
      <c r="DL131" s="206"/>
      <c r="DM131" s="206"/>
      <c r="DN131" s="206"/>
      <c r="DO131" s="206"/>
      <c r="DP131" s="206"/>
      <c r="DQ131" s="206"/>
      <c r="DR131" s="206"/>
      <c r="DS131" s="206"/>
      <c r="DT131" s="206"/>
      <c r="DU131" s="206"/>
      <c r="DV131" s="206"/>
      <c r="DW131" s="206"/>
      <c r="DX131" s="206"/>
      <c r="DY131" s="206"/>
      <c r="DZ131" s="206"/>
      <c r="EA131" s="206"/>
    </row>
  </sheetData>
  <conditionalFormatting sqref="J3:EA3">
    <cfRule type="cellIs" dxfId="58" priority="15" stopIfTrue="1" operator="equal">
      <formula>"Operations"</formula>
    </cfRule>
  </conditionalFormatting>
  <conditionalFormatting sqref="J3:EA3">
    <cfRule type="cellIs" dxfId="57" priority="13" operator="equal">
      <formula>"Fin Close"</formula>
    </cfRule>
  </conditionalFormatting>
  <conditionalFormatting sqref="F2:F4">
    <cfRule type="cellIs" dxfId="56" priority="1" stopIfTrue="1" operator="notEqual">
      <formula>0</formula>
    </cfRule>
    <cfRule type="cellIs" dxfId="55" priority="2" stopIfTrue="1" operator="equal">
      <formula>""</formula>
    </cfRule>
  </conditionalFormatting>
  <dataValidations disablePrompts="1" count="1">
    <dataValidation allowBlank="1" showInputMessage="1" showErrorMessage="1" sqref="E35:H35 E45:H45" xr:uid="{404FD611-8036-4DEE-AFC8-98273A8F5B63}"/>
  </dataValidations>
  <printOptions verticalCentered="1" gridLines="1"/>
  <pageMargins left="0.74803149606299213" right="0.74803149606299213" top="0.98425196850393704" bottom="0.98425196850393704" header="0.51181102362204722" footer="0.51181102362204722"/>
  <pageSetup paperSize="9" scale="55" orientation="landscape" blackAndWhite="1" horizontalDpi="300" verticalDpi="300" r:id="rId1"/>
  <headerFooter alignWithMargins="0">
    <oddHeader>&amp;L&amp;"Arial,Bold"&amp;14PROJECT AIRCO&amp;C&amp;"Arial,Bold"&amp;14Sheet: &amp;A&amp;R&amp;"Arial,Bold"&amp;14STRICTLY CONFIDENTIAL</oddHeader>
    <oddFooter>&amp;L&amp;12&amp;F (Printed on &amp;D at &amp;T) &amp;R&amp;12Page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9DCF6-B7EA-4A01-8258-D8A42BC7003B}">
  <sheetPr>
    <outlinePr summaryBelow="0" summaryRight="0"/>
  </sheetPr>
  <dimension ref="A1:EA127"/>
  <sheetViews>
    <sheetView defaultGridColor="0" colorId="8" zoomScaleNormal="100" workbookViewId="0">
      <pane xSplit="9" ySplit="5" topLeftCell="J6" activePane="bottomRight" state="frozen"/>
      <selection activeCell="E45" sqref="E45"/>
      <selection pane="topRight" activeCell="E45" sqref="E45"/>
      <selection pane="bottomLeft" activeCell="E45" sqref="E45"/>
      <selection pane="bottomRight" activeCell="E114" sqref="A114:XFD114"/>
    </sheetView>
  </sheetViews>
  <sheetFormatPr defaultColWidth="0" defaultRowHeight="13.15" outlineLevelRow="2" x14ac:dyDescent="0.35"/>
  <cols>
    <col min="1" max="2" width="1.19921875" style="8" customWidth="1"/>
    <col min="3" max="3" width="1.19921875" style="13" customWidth="1"/>
    <col min="4" max="4" width="1.19921875" style="34" customWidth="1"/>
    <col min="5" max="5" width="40.796875" style="7" customWidth="1"/>
    <col min="6" max="6" width="12.796875" style="7" customWidth="1"/>
    <col min="7" max="8" width="11.796875" style="7" customWidth="1"/>
    <col min="9" max="9" width="2.796875" style="6" customWidth="1"/>
    <col min="10" max="131" width="11.796875" style="7" customWidth="1"/>
    <col min="132" max="16384" width="11.796875" hidden="1"/>
  </cols>
  <sheetData>
    <row r="1" spans="1:131" ht="25.15" x14ac:dyDescent="0.35">
      <c r="A1" s="16" t="str">
        <f ca="1" xml:space="preserve"> RIGHT(CELL("filename", A1), LEN(CELL("filename", A1)) - SEARCH("]", CELL("filename", A1))) &amp; " - " &amp; InpC!F3</f>
        <v>Ops - Base case 1</v>
      </c>
    </row>
    <row r="2" spans="1:131" x14ac:dyDescent="0.35">
      <c r="A2" s="35"/>
      <c r="B2" s="35"/>
      <c r="C2" s="36"/>
      <c r="D2" s="37"/>
      <c r="E2" s="24" t="str">
        <f xml:space="preserve"> Time!E$25</f>
        <v>Model period ending</v>
      </c>
      <c r="F2" s="244">
        <f xml:space="preserve"> Check!$F$9</f>
        <v>0</v>
      </c>
      <c r="G2" s="25" t="s">
        <v>23</v>
      </c>
      <c r="H2" s="17"/>
      <c r="I2" s="104"/>
      <c r="J2" s="17">
        <f xml:space="preserve"> Time!J$25</f>
        <v>44104</v>
      </c>
      <c r="K2" s="17">
        <f xml:space="preserve"> Time!K$25</f>
        <v>44196</v>
      </c>
      <c r="L2" s="17">
        <f xml:space="preserve"> Time!L$25</f>
        <v>44286</v>
      </c>
      <c r="M2" s="17">
        <f xml:space="preserve"> Time!M$25</f>
        <v>44377</v>
      </c>
      <c r="N2" s="17">
        <f xml:space="preserve"> Time!N$25</f>
        <v>44469</v>
      </c>
      <c r="O2" s="17">
        <f xml:space="preserve"> Time!O$25</f>
        <v>44561</v>
      </c>
      <c r="P2" s="17">
        <f xml:space="preserve"> Time!P$25</f>
        <v>44651</v>
      </c>
      <c r="Q2" s="17">
        <f xml:space="preserve"> Time!Q$25</f>
        <v>44742</v>
      </c>
      <c r="R2" s="17">
        <f xml:space="preserve"> Time!R$25</f>
        <v>44834</v>
      </c>
      <c r="S2" s="17">
        <f xml:space="preserve"> Time!S$25</f>
        <v>44926</v>
      </c>
      <c r="T2" s="17">
        <f xml:space="preserve"> Time!T$25</f>
        <v>45016</v>
      </c>
      <c r="U2" s="17">
        <f xml:space="preserve"> Time!U$25</f>
        <v>45107</v>
      </c>
      <c r="V2" s="17">
        <f xml:space="preserve"> Time!V$25</f>
        <v>45199</v>
      </c>
      <c r="W2" s="17">
        <f xml:space="preserve"> Time!W$25</f>
        <v>45291</v>
      </c>
      <c r="X2" s="17">
        <f xml:space="preserve"> Time!X$25</f>
        <v>45382</v>
      </c>
      <c r="Y2" s="17">
        <f xml:space="preserve"> Time!Y$25</f>
        <v>45473</v>
      </c>
      <c r="Z2" s="17">
        <f xml:space="preserve"> Time!Z$25</f>
        <v>45565</v>
      </c>
      <c r="AA2" s="17">
        <f xml:space="preserve"> Time!AA$25</f>
        <v>45657</v>
      </c>
      <c r="AB2" s="17">
        <f xml:space="preserve"> Time!AB$25</f>
        <v>45747</v>
      </c>
      <c r="AC2" s="17">
        <f xml:space="preserve"> Time!AC$25</f>
        <v>45838</v>
      </c>
      <c r="AD2" s="17">
        <f xml:space="preserve"> Time!AD$25</f>
        <v>45930</v>
      </c>
      <c r="AE2" s="17">
        <f xml:space="preserve"> Time!AE$25</f>
        <v>46022</v>
      </c>
      <c r="AF2" s="17">
        <f xml:space="preserve"> Time!AF$25</f>
        <v>46112</v>
      </c>
      <c r="AG2" s="17">
        <f xml:space="preserve"> Time!AG$25</f>
        <v>46203</v>
      </c>
      <c r="AH2" s="17">
        <f xml:space="preserve"> Time!AH$25</f>
        <v>46295</v>
      </c>
      <c r="AI2" s="17">
        <f xml:space="preserve"> Time!AI$25</f>
        <v>46387</v>
      </c>
      <c r="AJ2" s="17">
        <f xml:space="preserve"> Time!AJ$25</f>
        <v>46477</v>
      </c>
      <c r="AK2" s="17">
        <f xml:space="preserve"> Time!AK$25</f>
        <v>46568</v>
      </c>
      <c r="AL2" s="17">
        <f xml:space="preserve"> Time!AL$25</f>
        <v>46660</v>
      </c>
      <c r="AM2" s="17">
        <f xml:space="preserve"> Time!AM$25</f>
        <v>46752</v>
      </c>
      <c r="AN2" s="17">
        <f xml:space="preserve"> Time!AN$25</f>
        <v>46843</v>
      </c>
      <c r="AO2" s="17">
        <f xml:space="preserve"> Time!AO$25</f>
        <v>46934</v>
      </c>
      <c r="AP2" s="17">
        <f xml:space="preserve"> Time!AP$25</f>
        <v>47026</v>
      </c>
      <c r="AQ2" s="17">
        <f xml:space="preserve"> Time!AQ$25</f>
        <v>47118</v>
      </c>
      <c r="AR2" s="17">
        <f xml:space="preserve"> Time!AR$25</f>
        <v>47208</v>
      </c>
      <c r="AS2" s="17">
        <f xml:space="preserve"> Time!AS$25</f>
        <v>47299</v>
      </c>
      <c r="AT2" s="17">
        <f xml:space="preserve"> Time!AT$25</f>
        <v>47391</v>
      </c>
      <c r="AU2" s="17">
        <f xml:space="preserve"> Time!AU$25</f>
        <v>47483</v>
      </c>
      <c r="AV2" s="17">
        <f xml:space="preserve"> Time!AV$25</f>
        <v>47573</v>
      </c>
      <c r="AW2" s="17">
        <f xml:space="preserve"> Time!AW$25</f>
        <v>47664</v>
      </c>
      <c r="AX2" s="17">
        <f xml:space="preserve"> Time!AX$25</f>
        <v>47756</v>
      </c>
      <c r="AY2" s="17">
        <f xml:space="preserve"> Time!AY$25</f>
        <v>47848</v>
      </c>
      <c r="AZ2" s="17">
        <f xml:space="preserve"> Time!AZ$25</f>
        <v>47938</v>
      </c>
      <c r="BA2" s="17">
        <f xml:space="preserve"> Time!BA$25</f>
        <v>48029</v>
      </c>
      <c r="BB2" s="17">
        <f xml:space="preserve"> Time!BB$25</f>
        <v>48121</v>
      </c>
      <c r="BC2" s="17">
        <f xml:space="preserve"> Time!BC$25</f>
        <v>48213</v>
      </c>
      <c r="BD2" s="17">
        <f xml:space="preserve"> Time!BD$25</f>
        <v>48304</v>
      </c>
      <c r="BE2" s="17">
        <f xml:space="preserve"> Time!BE$25</f>
        <v>48395</v>
      </c>
      <c r="BF2" s="17">
        <f xml:space="preserve"> Time!BF$25</f>
        <v>48487</v>
      </c>
      <c r="BG2" s="17">
        <f xml:space="preserve"> Time!BG$25</f>
        <v>48579</v>
      </c>
      <c r="BH2" s="17">
        <f xml:space="preserve"> Time!BH$25</f>
        <v>48669</v>
      </c>
      <c r="BI2" s="17">
        <f xml:space="preserve"> Time!BI$25</f>
        <v>48760</v>
      </c>
      <c r="BJ2" s="17">
        <f xml:space="preserve"> Time!BJ$25</f>
        <v>48852</v>
      </c>
      <c r="BK2" s="17">
        <f xml:space="preserve"> Time!BK$25</f>
        <v>48944</v>
      </c>
      <c r="BL2" s="17">
        <f xml:space="preserve"> Time!BL$25</f>
        <v>49034</v>
      </c>
      <c r="BM2" s="17">
        <f xml:space="preserve"> Time!BM$25</f>
        <v>49125</v>
      </c>
      <c r="BN2" s="17">
        <f xml:space="preserve"> Time!BN$25</f>
        <v>49217</v>
      </c>
      <c r="BO2" s="17">
        <f xml:space="preserve"> Time!BO$25</f>
        <v>49309</v>
      </c>
      <c r="BP2" s="17">
        <f xml:space="preserve"> Time!BP$25</f>
        <v>49399</v>
      </c>
      <c r="BQ2" s="17">
        <f xml:space="preserve"> Time!BQ$25</f>
        <v>49490</v>
      </c>
      <c r="BR2" s="17">
        <f xml:space="preserve"> Time!BR$25</f>
        <v>49582</v>
      </c>
      <c r="BS2" s="17">
        <f xml:space="preserve"> Time!BS$25</f>
        <v>49674</v>
      </c>
      <c r="BT2" s="17">
        <f xml:space="preserve"> Time!BT$25</f>
        <v>49765</v>
      </c>
      <c r="BU2" s="17">
        <f xml:space="preserve"> Time!BU$25</f>
        <v>49856</v>
      </c>
      <c r="BV2" s="17">
        <f xml:space="preserve"> Time!BV$25</f>
        <v>49948</v>
      </c>
      <c r="BW2" s="17">
        <f xml:space="preserve"> Time!BW$25</f>
        <v>50040</v>
      </c>
      <c r="BX2" s="17">
        <f xml:space="preserve"> Time!BX$25</f>
        <v>50130</v>
      </c>
      <c r="BY2" s="17">
        <f xml:space="preserve"> Time!BY$25</f>
        <v>50221</v>
      </c>
      <c r="BZ2" s="17">
        <f xml:space="preserve"> Time!BZ$25</f>
        <v>50313</v>
      </c>
      <c r="CA2" s="17">
        <f xml:space="preserve"> Time!CA$25</f>
        <v>50405</v>
      </c>
      <c r="CB2" s="17">
        <f xml:space="preserve"> Time!CB$25</f>
        <v>50495</v>
      </c>
      <c r="CC2" s="17">
        <f xml:space="preserve"> Time!CC$25</f>
        <v>50586</v>
      </c>
      <c r="CD2" s="17">
        <f xml:space="preserve"> Time!CD$25</f>
        <v>50678</v>
      </c>
      <c r="CE2" s="17">
        <f xml:space="preserve"> Time!CE$25</f>
        <v>50770</v>
      </c>
      <c r="CF2" s="17">
        <f xml:space="preserve"> Time!CF$25</f>
        <v>50860</v>
      </c>
      <c r="CG2" s="17">
        <f xml:space="preserve"> Time!CG$25</f>
        <v>50951</v>
      </c>
      <c r="CH2" s="17">
        <f xml:space="preserve"> Time!CH$25</f>
        <v>51043</v>
      </c>
      <c r="CI2" s="17">
        <f xml:space="preserve"> Time!CI$25</f>
        <v>51135</v>
      </c>
      <c r="CJ2" s="17">
        <f xml:space="preserve"> Time!CJ$25</f>
        <v>51226</v>
      </c>
      <c r="CK2" s="17">
        <f xml:space="preserve"> Time!CK$25</f>
        <v>51317</v>
      </c>
      <c r="CL2" s="17">
        <f xml:space="preserve"> Time!CL$25</f>
        <v>51409</v>
      </c>
      <c r="CM2" s="17">
        <f xml:space="preserve"> Time!CM$25</f>
        <v>51501</v>
      </c>
      <c r="CN2" s="17">
        <f xml:space="preserve"> Time!CN$25</f>
        <v>51591</v>
      </c>
      <c r="CO2" s="17">
        <f xml:space="preserve"> Time!CO$25</f>
        <v>51682</v>
      </c>
      <c r="CP2" s="17">
        <f xml:space="preserve"> Time!CP$25</f>
        <v>51774</v>
      </c>
      <c r="CQ2" s="17">
        <f xml:space="preserve"> Time!CQ$25</f>
        <v>51866</v>
      </c>
      <c r="CR2" s="17">
        <f xml:space="preserve"> Time!CR$25</f>
        <v>51956</v>
      </c>
      <c r="CS2" s="17">
        <f xml:space="preserve"> Time!CS$25</f>
        <v>52047</v>
      </c>
      <c r="CT2" s="17">
        <f xml:space="preserve"> Time!CT$25</f>
        <v>52139</v>
      </c>
      <c r="CU2" s="17">
        <f xml:space="preserve"> Time!CU$25</f>
        <v>52231</v>
      </c>
      <c r="CV2" s="17">
        <f xml:space="preserve"> Time!CV$25</f>
        <v>52321</v>
      </c>
      <c r="CW2" s="17">
        <f xml:space="preserve"> Time!CW$25</f>
        <v>52412</v>
      </c>
      <c r="CX2" s="17">
        <f xml:space="preserve"> Time!CX$25</f>
        <v>52504</v>
      </c>
      <c r="CY2" s="17">
        <f xml:space="preserve"> Time!CY$25</f>
        <v>52596</v>
      </c>
      <c r="CZ2" s="17">
        <f xml:space="preserve"> Time!CZ$25</f>
        <v>52687</v>
      </c>
      <c r="DA2" s="17">
        <f xml:space="preserve"> Time!DA$25</f>
        <v>52778</v>
      </c>
      <c r="DB2" s="17">
        <f xml:space="preserve"> Time!DB$25</f>
        <v>52870</v>
      </c>
      <c r="DC2" s="17">
        <f xml:space="preserve"> Time!DC$25</f>
        <v>52962</v>
      </c>
      <c r="DD2" s="17">
        <f xml:space="preserve"> Time!DD$25</f>
        <v>53052</v>
      </c>
      <c r="DE2" s="17">
        <f xml:space="preserve"> Time!DE$25</f>
        <v>53143</v>
      </c>
      <c r="DF2" s="17">
        <f xml:space="preserve"> Time!DF$25</f>
        <v>53235</v>
      </c>
      <c r="DG2" s="17">
        <f xml:space="preserve"> Time!DG$25</f>
        <v>53327</v>
      </c>
      <c r="DH2" s="17">
        <f xml:space="preserve"> Time!DH$25</f>
        <v>53417</v>
      </c>
      <c r="DI2" s="17">
        <f xml:space="preserve"> Time!DI$25</f>
        <v>53508</v>
      </c>
      <c r="DJ2" s="17">
        <f xml:space="preserve"> Time!DJ$25</f>
        <v>53600</v>
      </c>
      <c r="DK2" s="17">
        <f xml:space="preserve"> Time!DK$25</f>
        <v>53692</v>
      </c>
      <c r="DL2" s="17">
        <f xml:space="preserve"> Time!DL$25</f>
        <v>53782</v>
      </c>
      <c r="DM2" s="17">
        <f xml:space="preserve"> Time!DM$25</f>
        <v>53873</v>
      </c>
      <c r="DN2" s="17">
        <f xml:space="preserve"> Time!DN$25</f>
        <v>53965</v>
      </c>
      <c r="DO2" s="17">
        <f xml:space="preserve"> Time!DO$25</f>
        <v>54057</v>
      </c>
      <c r="DP2" s="17">
        <f xml:space="preserve"> Time!DP$25</f>
        <v>54148</v>
      </c>
      <c r="DQ2" s="17">
        <f xml:space="preserve"> Time!DQ$25</f>
        <v>54239</v>
      </c>
      <c r="DR2" s="17">
        <f xml:space="preserve"> Time!DR$25</f>
        <v>54331</v>
      </c>
      <c r="DS2" s="17">
        <f xml:space="preserve"> Time!DS$25</f>
        <v>54423</v>
      </c>
      <c r="DT2" s="17">
        <f xml:space="preserve"> Time!DT$25</f>
        <v>54513</v>
      </c>
      <c r="DU2" s="17">
        <f xml:space="preserve"> Time!DU$25</f>
        <v>54604</v>
      </c>
      <c r="DV2" s="17">
        <f xml:space="preserve"> Time!DV$25</f>
        <v>54696</v>
      </c>
      <c r="DW2" s="17">
        <f xml:space="preserve"> Time!DW$25</f>
        <v>54788</v>
      </c>
      <c r="DX2" s="17">
        <f xml:space="preserve"> Time!DX$25</f>
        <v>54878</v>
      </c>
      <c r="DY2" s="17">
        <f xml:space="preserve"> Time!DY$25</f>
        <v>54969</v>
      </c>
      <c r="DZ2" s="17">
        <f xml:space="preserve"> Time!DZ$25</f>
        <v>55061</v>
      </c>
      <c r="EA2" s="17">
        <f xml:space="preserve"> Time!EA$25</f>
        <v>55153</v>
      </c>
    </row>
    <row r="3" spans="1:131" x14ac:dyDescent="0.35">
      <c r="E3" s="10" t="str">
        <f xml:space="preserve"> Time!E$67</f>
        <v>Timeline label</v>
      </c>
      <c r="F3" s="244">
        <f xml:space="preserve"> Output!J2</f>
        <v>0</v>
      </c>
      <c r="G3" s="49" t="s">
        <v>25</v>
      </c>
      <c r="H3" s="10"/>
      <c r="I3" s="105"/>
      <c r="J3" s="31" t="str">
        <f xml:space="preserve"> Time!J$67</f>
        <v>Pre-fcst</v>
      </c>
      <c r="K3" s="31" t="str">
        <f xml:space="preserve"> Time!K$67</f>
        <v>Pre-fcst</v>
      </c>
      <c r="L3" s="31" t="str">
        <f xml:space="preserve"> Time!L$67</f>
        <v>Fin Close</v>
      </c>
      <c r="M3" s="31" t="str">
        <f xml:space="preserve"> Time!M$67</f>
        <v>Operations</v>
      </c>
      <c r="N3" s="31" t="str">
        <f xml:space="preserve"> Time!N$67</f>
        <v>Operations</v>
      </c>
      <c r="O3" s="31" t="str">
        <f xml:space="preserve"> Time!O$67</f>
        <v>Operations</v>
      </c>
      <c r="P3" s="31" t="str">
        <f xml:space="preserve"> Time!P$67</f>
        <v>Operations</v>
      </c>
      <c r="Q3" s="31" t="str">
        <f xml:space="preserve"> Time!Q$67</f>
        <v>Operations</v>
      </c>
      <c r="R3" s="31" t="str">
        <f xml:space="preserve"> Time!R$67</f>
        <v>Operations</v>
      </c>
      <c r="S3" s="31" t="str">
        <f xml:space="preserve"> Time!S$67</f>
        <v>Operations</v>
      </c>
      <c r="T3" s="31" t="str">
        <f xml:space="preserve"> Time!T$67</f>
        <v>Operations</v>
      </c>
      <c r="U3" s="31" t="str">
        <f xml:space="preserve"> Time!U$67</f>
        <v>Operations</v>
      </c>
      <c r="V3" s="31" t="str">
        <f xml:space="preserve"> Time!V$67</f>
        <v>Operations</v>
      </c>
      <c r="W3" s="31" t="str">
        <f xml:space="preserve"> Time!W$67</f>
        <v>Operations</v>
      </c>
      <c r="X3" s="31" t="str">
        <f xml:space="preserve"> Time!X$67</f>
        <v>Operations</v>
      </c>
      <c r="Y3" s="31" t="str">
        <f xml:space="preserve"> Time!Y$67</f>
        <v>Operations</v>
      </c>
      <c r="Z3" s="31" t="str">
        <f xml:space="preserve"> Time!Z$67</f>
        <v>Operations</v>
      </c>
      <c r="AA3" s="31" t="str">
        <f xml:space="preserve"> Time!AA$67</f>
        <v>Operations</v>
      </c>
      <c r="AB3" s="31" t="str">
        <f xml:space="preserve"> Time!AB$67</f>
        <v>Operations</v>
      </c>
      <c r="AC3" s="31" t="str">
        <f xml:space="preserve"> Time!AC$67</f>
        <v>Operations</v>
      </c>
      <c r="AD3" s="31" t="str">
        <f xml:space="preserve"> Time!AD$67</f>
        <v>Operations</v>
      </c>
      <c r="AE3" s="31" t="str">
        <f xml:space="preserve"> Time!AE$67</f>
        <v>Operations</v>
      </c>
      <c r="AF3" s="31" t="str">
        <f xml:space="preserve"> Time!AF$67</f>
        <v>Operations</v>
      </c>
      <c r="AG3" s="31" t="str">
        <f xml:space="preserve"> Time!AG$67</f>
        <v>Operations</v>
      </c>
      <c r="AH3" s="31" t="str">
        <f xml:space="preserve"> Time!AH$67</f>
        <v>Operations</v>
      </c>
      <c r="AI3" s="31" t="str">
        <f xml:space="preserve"> Time!AI$67</f>
        <v>Operations</v>
      </c>
      <c r="AJ3" s="31" t="str">
        <f xml:space="preserve"> Time!AJ$67</f>
        <v>Operations</v>
      </c>
      <c r="AK3" s="31" t="str">
        <f xml:space="preserve"> Time!AK$67</f>
        <v>Operations</v>
      </c>
      <c r="AL3" s="31" t="str">
        <f xml:space="preserve"> Time!AL$67</f>
        <v>Operations</v>
      </c>
      <c r="AM3" s="31" t="str">
        <f xml:space="preserve"> Time!AM$67</f>
        <v>Operations</v>
      </c>
      <c r="AN3" s="31" t="str">
        <f xml:space="preserve"> Time!AN$67</f>
        <v>Operations</v>
      </c>
      <c r="AO3" s="31" t="str">
        <f xml:space="preserve"> Time!AO$67</f>
        <v>Operations</v>
      </c>
      <c r="AP3" s="31" t="str">
        <f xml:space="preserve"> Time!AP$67</f>
        <v>Operations</v>
      </c>
      <c r="AQ3" s="31" t="str">
        <f xml:space="preserve"> Time!AQ$67</f>
        <v>Operations</v>
      </c>
      <c r="AR3" s="31" t="str">
        <f xml:space="preserve"> Time!AR$67</f>
        <v>Operations</v>
      </c>
      <c r="AS3" s="31" t="str">
        <f xml:space="preserve"> Time!AS$67</f>
        <v>Operations</v>
      </c>
      <c r="AT3" s="31" t="str">
        <f xml:space="preserve"> Time!AT$67</f>
        <v>Operations</v>
      </c>
      <c r="AU3" s="31" t="str">
        <f xml:space="preserve"> Time!AU$67</f>
        <v>Operations</v>
      </c>
      <c r="AV3" s="31" t="str">
        <f xml:space="preserve"> Time!AV$67</f>
        <v>Operations</v>
      </c>
      <c r="AW3" s="31" t="str">
        <f xml:space="preserve"> Time!AW$67</f>
        <v>Operations</v>
      </c>
      <c r="AX3" s="31" t="str">
        <f xml:space="preserve"> Time!AX$67</f>
        <v>Operations</v>
      </c>
      <c r="AY3" s="31" t="str">
        <f xml:space="preserve"> Time!AY$67</f>
        <v>Operations</v>
      </c>
      <c r="AZ3" s="31" t="str">
        <f xml:space="preserve"> Time!AZ$67</f>
        <v>Operations</v>
      </c>
      <c r="BA3" s="31" t="str">
        <f xml:space="preserve"> Time!BA$67</f>
        <v>Operations</v>
      </c>
      <c r="BB3" s="31" t="str">
        <f xml:space="preserve"> Time!BB$67</f>
        <v>Operations</v>
      </c>
      <c r="BC3" s="31" t="str">
        <f xml:space="preserve"> Time!BC$67</f>
        <v>Operations</v>
      </c>
      <c r="BD3" s="31" t="str">
        <f xml:space="preserve"> Time!BD$67</f>
        <v>Operations</v>
      </c>
      <c r="BE3" s="31" t="str">
        <f xml:space="preserve"> Time!BE$67</f>
        <v>Operations</v>
      </c>
      <c r="BF3" s="31" t="str">
        <f xml:space="preserve"> Time!BF$67</f>
        <v>Operations</v>
      </c>
      <c r="BG3" s="31" t="str">
        <f xml:space="preserve"> Time!BG$67</f>
        <v>Operations</v>
      </c>
      <c r="BH3" s="31" t="str">
        <f xml:space="preserve"> Time!BH$67</f>
        <v>Operations</v>
      </c>
      <c r="BI3" s="31" t="str">
        <f xml:space="preserve"> Time!BI$67</f>
        <v>Operations</v>
      </c>
      <c r="BJ3" s="31" t="str">
        <f xml:space="preserve"> Time!BJ$67</f>
        <v>Operations</v>
      </c>
      <c r="BK3" s="31" t="str">
        <f xml:space="preserve"> Time!BK$67</f>
        <v>Operations</v>
      </c>
      <c r="BL3" s="31" t="str">
        <f xml:space="preserve"> Time!BL$67</f>
        <v>Operations</v>
      </c>
      <c r="BM3" s="31" t="str">
        <f xml:space="preserve"> Time!BM$67</f>
        <v>Operations</v>
      </c>
      <c r="BN3" s="31" t="str">
        <f xml:space="preserve"> Time!BN$67</f>
        <v>Operations</v>
      </c>
      <c r="BO3" s="31" t="str">
        <f xml:space="preserve"> Time!BO$67</f>
        <v>Operations</v>
      </c>
      <c r="BP3" s="31" t="str">
        <f xml:space="preserve"> Time!BP$67</f>
        <v>Operations</v>
      </c>
      <c r="BQ3" s="31" t="str">
        <f xml:space="preserve"> Time!BQ$67</f>
        <v>Operations</v>
      </c>
      <c r="BR3" s="31" t="str">
        <f xml:space="preserve"> Time!BR$67</f>
        <v>Operations</v>
      </c>
      <c r="BS3" s="31" t="str">
        <f xml:space="preserve"> Time!BS$67</f>
        <v>Operations</v>
      </c>
      <c r="BT3" s="31" t="str">
        <f xml:space="preserve"> Time!BT$67</f>
        <v>Operations</v>
      </c>
      <c r="BU3" s="31" t="str">
        <f xml:space="preserve"> Time!BU$67</f>
        <v>Operations</v>
      </c>
      <c r="BV3" s="31" t="str">
        <f xml:space="preserve"> Time!BV$67</f>
        <v>Operations</v>
      </c>
      <c r="BW3" s="31" t="str">
        <f xml:space="preserve"> Time!BW$67</f>
        <v>Operations</v>
      </c>
      <c r="BX3" s="31" t="str">
        <f xml:space="preserve"> Time!BX$67</f>
        <v>Operations</v>
      </c>
      <c r="BY3" s="31" t="str">
        <f xml:space="preserve"> Time!BY$67</f>
        <v>Operations</v>
      </c>
      <c r="BZ3" s="31" t="str">
        <f xml:space="preserve"> Time!BZ$67</f>
        <v>Operations</v>
      </c>
      <c r="CA3" s="31" t="str">
        <f xml:space="preserve"> Time!CA$67</f>
        <v>Operations</v>
      </c>
      <c r="CB3" s="31" t="str">
        <f xml:space="preserve"> Time!CB$67</f>
        <v>Operations</v>
      </c>
      <c r="CC3" s="31" t="str">
        <f xml:space="preserve"> Time!CC$67</f>
        <v>Operations</v>
      </c>
      <c r="CD3" s="31" t="str">
        <f xml:space="preserve"> Time!CD$67</f>
        <v>Operations</v>
      </c>
      <c r="CE3" s="31" t="str">
        <f xml:space="preserve"> Time!CE$67</f>
        <v>Operations</v>
      </c>
      <c r="CF3" s="31" t="str">
        <f xml:space="preserve"> Time!CF$67</f>
        <v>Operations</v>
      </c>
      <c r="CG3" s="31" t="str">
        <f xml:space="preserve"> Time!CG$67</f>
        <v>Operations</v>
      </c>
      <c r="CH3" s="31" t="str">
        <f xml:space="preserve"> Time!CH$67</f>
        <v>Operations</v>
      </c>
      <c r="CI3" s="31" t="str">
        <f xml:space="preserve"> Time!CI$67</f>
        <v>Operations</v>
      </c>
      <c r="CJ3" s="31" t="str">
        <f xml:space="preserve"> Time!CJ$67</f>
        <v>Operations</v>
      </c>
      <c r="CK3" s="31" t="str">
        <f xml:space="preserve"> Time!CK$67</f>
        <v>Operations</v>
      </c>
      <c r="CL3" s="31" t="str">
        <f xml:space="preserve"> Time!CL$67</f>
        <v>Operations</v>
      </c>
      <c r="CM3" s="31" t="str">
        <f xml:space="preserve"> Time!CM$67</f>
        <v>Operations</v>
      </c>
      <c r="CN3" s="31" t="str">
        <f xml:space="preserve"> Time!CN$67</f>
        <v>Operations</v>
      </c>
      <c r="CO3" s="31" t="str">
        <f xml:space="preserve"> Time!CO$67</f>
        <v>Operations</v>
      </c>
      <c r="CP3" s="31" t="str">
        <f xml:space="preserve"> Time!CP$67</f>
        <v>Operations</v>
      </c>
      <c r="CQ3" s="31" t="str">
        <f xml:space="preserve"> Time!CQ$67</f>
        <v>Operations</v>
      </c>
      <c r="CR3" s="31" t="str">
        <f xml:space="preserve"> Time!CR$67</f>
        <v>Operations</v>
      </c>
      <c r="CS3" s="31" t="str">
        <f xml:space="preserve"> Time!CS$67</f>
        <v>Operations</v>
      </c>
      <c r="CT3" s="31" t="str">
        <f xml:space="preserve"> Time!CT$67</f>
        <v>Operations</v>
      </c>
      <c r="CU3" s="31" t="str">
        <f xml:space="preserve"> Time!CU$67</f>
        <v>Operations</v>
      </c>
      <c r="CV3" s="31" t="str">
        <f xml:space="preserve"> Time!CV$67</f>
        <v>Operations</v>
      </c>
      <c r="CW3" s="31" t="str">
        <f xml:space="preserve"> Time!CW$67</f>
        <v>Operations</v>
      </c>
      <c r="CX3" s="31" t="str">
        <f xml:space="preserve"> Time!CX$67</f>
        <v>Operations</v>
      </c>
      <c r="CY3" s="31" t="str">
        <f xml:space="preserve"> Time!CY$67</f>
        <v>Operations</v>
      </c>
      <c r="CZ3" s="31" t="str">
        <f xml:space="preserve"> Time!CZ$67</f>
        <v>Operations</v>
      </c>
      <c r="DA3" s="31" t="str">
        <f xml:space="preserve"> Time!DA$67</f>
        <v>Operations</v>
      </c>
      <c r="DB3" s="31" t="str">
        <f xml:space="preserve"> Time!DB$67</f>
        <v>Operations</v>
      </c>
      <c r="DC3" s="31" t="str">
        <f xml:space="preserve"> Time!DC$67</f>
        <v>Operations</v>
      </c>
      <c r="DD3" s="31" t="str">
        <f xml:space="preserve"> Time!DD$67</f>
        <v>Operations</v>
      </c>
      <c r="DE3" s="31" t="str">
        <f xml:space="preserve"> Time!DE$67</f>
        <v>Operations</v>
      </c>
      <c r="DF3" s="31" t="str">
        <f xml:space="preserve"> Time!DF$67</f>
        <v>Operations</v>
      </c>
      <c r="DG3" s="31" t="str">
        <f xml:space="preserve"> Time!DG$67</f>
        <v>Operations</v>
      </c>
      <c r="DH3" s="31" t="str">
        <f xml:space="preserve"> Time!DH$67</f>
        <v>Operations</v>
      </c>
      <c r="DI3" s="31" t="str">
        <f xml:space="preserve"> Time!DI$67</f>
        <v>Post ops</v>
      </c>
      <c r="DJ3" s="31" t="str">
        <f xml:space="preserve"> Time!DJ$67</f>
        <v>Post ops</v>
      </c>
      <c r="DK3" s="31" t="str">
        <f xml:space="preserve"> Time!DK$67</f>
        <v>Post ops</v>
      </c>
      <c r="DL3" s="31" t="str">
        <f xml:space="preserve"> Time!DL$67</f>
        <v>Post ops</v>
      </c>
      <c r="DM3" s="31" t="str">
        <f xml:space="preserve"> Time!DM$67</f>
        <v>Post ops</v>
      </c>
      <c r="DN3" s="31" t="str">
        <f xml:space="preserve"> Time!DN$67</f>
        <v>Post ops</v>
      </c>
      <c r="DO3" s="31" t="str">
        <f xml:space="preserve"> Time!DO$67</f>
        <v>Post ops</v>
      </c>
      <c r="DP3" s="31" t="str">
        <f xml:space="preserve"> Time!DP$67</f>
        <v>Post ops</v>
      </c>
      <c r="DQ3" s="31" t="str">
        <f xml:space="preserve"> Time!DQ$67</f>
        <v>Post ops</v>
      </c>
      <c r="DR3" s="31" t="str">
        <f xml:space="preserve"> Time!DR$67</f>
        <v>Post ops</v>
      </c>
      <c r="DS3" s="31" t="str">
        <f xml:space="preserve"> Time!DS$67</f>
        <v>Post ops</v>
      </c>
      <c r="DT3" s="31" t="str">
        <f xml:space="preserve"> Time!DT$67</f>
        <v>Post ops</v>
      </c>
      <c r="DU3" s="31" t="str">
        <f xml:space="preserve"> Time!DU$67</f>
        <v>Post ops</v>
      </c>
      <c r="DV3" s="31" t="str">
        <f xml:space="preserve"> Time!DV$67</f>
        <v>Post ops</v>
      </c>
      <c r="DW3" s="31" t="str">
        <f xml:space="preserve"> Time!DW$67</f>
        <v>Post ops</v>
      </c>
      <c r="DX3" s="31" t="str">
        <f xml:space="preserve"> Time!DX$67</f>
        <v>Post ops</v>
      </c>
      <c r="DY3" s="31" t="str">
        <f xml:space="preserve"> Time!DY$67</f>
        <v>Post ops</v>
      </c>
      <c r="DZ3" s="31" t="str">
        <f xml:space="preserve"> Time!DZ$67</f>
        <v>Post ops</v>
      </c>
      <c r="EA3" s="31" t="str">
        <f xml:space="preserve"> Time!EA$67</f>
        <v>Post ops</v>
      </c>
    </row>
    <row r="4" spans="1:131" x14ac:dyDescent="0.35">
      <c r="E4" s="171" t="str">
        <f xml:space="preserve"> Time!E$42</f>
        <v>Contract year</v>
      </c>
      <c r="F4" s="244">
        <f xml:space="preserve"> Check!$F$21</f>
        <v>0</v>
      </c>
      <c r="G4" s="49" t="s">
        <v>24</v>
      </c>
      <c r="H4" s="2"/>
      <c r="I4" s="9"/>
      <c r="J4" s="171">
        <f xml:space="preserve"> Time!J$42</f>
        <v>2020</v>
      </c>
      <c r="K4" s="171">
        <f xml:space="preserve"> Time!K$42</f>
        <v>2020</v>
      </c>
      <c r="L4" s="171">
        <f xml:space="preserve"> Time!L$42</f>
        <v>2020</v>
      </c>
      <c r="M4" s="171">
        <f xml:space="preserve"> Time!M$42</f>
        <v>2021</v>
      </c>
      <c r="N4" s="171">
        <f xml:space="preserve"> Time!N$42</f>
        <v>2021</v>
      </c>
      <c r="O4" s="171">
        <f xml:space="preserve"> Time!O$42</f>
        <v>2021</v>
      </c>
      <c r="P4" s="171">
        <f xml:space="preserve"> Time!P$42</f>
        <v>2021</v>
      </c>
      <c r="Q4" s="171">
        <f xml:space="preserve"> Time!Q$42</f>
        <v>2022</v>
      </c>
      <c r="R4" s="171">
        <f xml:space="preserve"> Time!R$42</f>
        <v>2022</v>
      </c>
      <c r="S4" s="171">
        <f xml:space="preserve"> Time!S$42</f>
        <v>2022</v>
      </c>
      <c r="T4" s="171">
        <f xml:space="preserve"> Time!T$42</f>
        <v>2022</v>
      </c>
      <c r="U4" s="171">
        <f xml:space="preserve"> Time!U$42</f>
        <v>2023</v>
      </c>
      <c r="V4" s="171">
        <f xml:space="preserve"> Time!V$42</f>
        <v>2023</v>
      </c>
      <c r="W4" s="171">
        <f xml:space="preserve"> Time!W$42</f>
        <v>2023</v>
      </c>
      <c r="X4" s="171">
        <f xml:space="preserve"> Time!X$42</f>
        <v>2023</v>
      </c>
      <c r="Y4" s="171">
        <f xml:space="preserve"> Time!Y$42</f>
        <v>2024</v>
      </c>
      <c r="Z4" s="171">
        <f xml:space="preserve"> Time!Z$42</f>
        <v>2024</v>
      </c>
      <c r="AA4" s="171">
        <f xml:space="preserve"> Time!AA$42</f>
        <v>2024</v>
      </c>
      <c r="AB4" s="171">
        <f xml:space="preserve"> Time!AB$42</f>
        <v>2024</v>
      </c>
      <c r="AC4" s="171">
        <f xml:space="preserve"> Time!AC$42</f>
        <v>2025</v>
      </c>
      <c r="AD4" s="171">
        <f xml:space="preserve"> Time!AD$42</f>
        <v>2025</v>
      </c>
      <c r="AE4" s="171">
        <f xml:space="preserve"> Time!AE$42</f>
        <v>2025</v>
      </c>
      <c r="AF4" s="171">
        <f xml:space="preserve"> Time!AF$42</f>
        <v>2025</v>
      </c>
      <c r="AG4" s="171">
        <f xml:space="preserve"> Time!AG$42</f>
        <v>2026</v>
      </c>
      <c r="AH4" s="171">
        <f xml:space="preserve"> Time!AH$42</f>
        <v>2026</v>
      </c>
      <c r="AI4" s="171">
        <f xml:space="preserve"> Time!AI$42</f>
        <v>2026</v>
      </c>
      <c r="AJ4" s="171">
        <f xml:space="preserve"> Time!AJ$42</f>
        <v>2026</v>
      </c>
      <c r="AK4" s="171">
        <f xml:space="preserve"> Time!AK$42</f>
        <v>2027</v>
      </c>
      <c r="AL4" s="171">
        <f xml:space="preserve"> Time!AL$42</f>
        <v>2027</v>
      </c>
      <c r="AM4" s="171">
        <f xml:space="preserve"> Time!AM$42</f>
        <v>2027</v>
      </c>
      <c r="AN4" s="171">
        <f xml:space="preserve"> Time!AN$42</f>
        <v>2027</v>
      </c>
      <c r="AO4" s="171">
        <f xml:space="preserve"> Time!AO$42</f>
        <v>2028</v>
      </c>
      <c r="AP4" s="171">
        <f xml:space="preserve"> Time!AP$42</f>
        <v>2028</v>
      </c>
      <c r="AQ4" s="171">
        <f xml:space="preserve"> Time!AQ$42</f>
        <v>2028</v>
      </c>
      <c r="AR4" s="171">
        <f xml:space="preserve"> Time!AR$42</f>
        <v>2028</v>
      </c>
      <c r="AS4" s="171">
        <f xml:space="preserve"> Time!AS$42</f>
        <v>2029</v>
      </c>
      <c r="AT4" s="171">
        <f xml:space="preserve"> Time!AT$42</f>
        <v>2029</v>
      </c>
      <c r="AU4" s="171">
        <f xml:space="preserve"> Time!AU$42</f>
        <v>2029</v>
      </c>
      <c r="AV4" s="171">
        <f xml:space="preserve"> Time!AV$42</f>
        <v>2029</v>
      </c>
      <c r="AW4" s="171">
        <f xml:space="preserve"> Time!AW$42</f>
        <v>2030</v>
      </c>
      <c r="AX4" s="171">
        <f xml:space="preserve"> Time!AX$42</f>
        <v>2030</v>
      </c>
      <c r="AY4" s="171">
        <f xml:space="preserve"> Time!AY$42</f>
        <v>2030</v>
      </c>
      <c r="AZ4" s="171">
        <f xml:space="preserve"> Time!AZ$42</f>
        <v>2030</v>
      </c>
      <c r="BA4" s="171">
        <f xml:space="preserve"> Time!BA$42</f>
        <v>2031</v>
      </c>
      <c r="BB4" s="171">
        <f xml:space="preserve"> Time!BB$42</f>
        <v>2031</v>
      </c>
      <c r="BC4" s="171">
        <f xml:space="preserve"> Time!BC$42</f>
        <v>2031</v>
      </c>
      <c r="BD4" s="171">
        <f xml:space="preserve"> Time!BD$42</f>
        <v>2031</v>
      </c>
      <c r="BE4" s="171">
        <f xml:space="preserve"> Time!BE$42</f>
        <v>2032</v>
      </c>
      <c r="BF4" s="171">
        <f xml:space="preserve"> Time!BF$42</f>
        <v>2032</v>
      </c>
      <c r="BG4" s="171">
        <f xml:space="preserve"> Time!BG$42</f>
        <v>2032</v>
      </c>
      <c r="BH4" s="171">
        <f xml:space="preserve"> Time!BH$42</f>
        <v>2032</v>
      </c>
      <c r="BI4" s="171">
        <f xml:space="preserve"> Time!BI$42</f>
        <v>2033</v>
      </c>
      <c r="BJ4" s="171">
        <f xml:space="preserve"> Time!BJ$42</f>
        <v>2033</v>
      </c>
      <c r="BK4" s="171">
        <f xml:space="preserve"> Time!BK$42</f>
        <v>2033</v>
      </c>
      <c r="BL4" s="171">
        <f xml:space="preserve"> Time!BL$42</f>
        <v>2033</v>
      </c>
      <c r="BM4" s="171">
        <f xml:space="preserve"> Time!BM$42</f>
        <v>2034</v>
      </c>
      <c r="BN4" s="171">
        <f xml:space="preserve"> Time!BN$42</f>
        <v>2034</v>
      </c>
      <c r="BO4" s="171">
        <f xml:space="preserve"> Time!BO$42</f>
        <v>2034</v>
      </c>
      <c r="BP4" s="171">
        <f xml:space="preserve"> Time!BP$42</f>
        <v>2034</v>
      </c>
      <c r="BQ4" s="171">
        <f xml:space="preserve"> Time!BQ$42</f>
        <v>2035</v>
      </c>
      <c r="BR4" s="171">
        <f xml:space="preserve"> Time!BR$42</f>
        <v>2035</v>
      </c>
      <c r="BS4" s="171">
        <f xml:space="preserve"> Time!BS$42</f>
        <v>2035</v>
      </c>
      <c r="BT4" s="171">
        <f xml:space="preserve"> Time!BT$42</f>
        <v>2035</v>
      </c>
      <c r="BU4" s="171">
        <f xml:space="preserve"> Time!BU$42</f>
        <v>2036</v>
      </c>
      <c r="BV4" s="171">
        <f xml:space="preserve"> Time!BV$42</f>
        <v>2036</v>
      </c>
      <c r="BW4" s="171">
        <f xml:space="preserve"> Time!BW$42</f>
        <v>2036</v>
      </c>
      <c r="BX4" s="171">
        <f xml:space="preserve"> Time!BX$42</f>
        <v>2036</v>
      </c>
      <c r="BY4" s="171">
        <f xml:space="preserve"> Time!BY$42</f>
        <v>2037</v>
      </c>
      <c r="BZ4" s="171">
        <f xml:space="preserve"> Time!BZ$42</f>
        <v>2037</v>
      </c>
      <c r="CA4" s="171">
        <f xml:space="preserve"> Time!CA$42</f>
        <v>2037</v>
      </c>
      <c r="CB4" s="171">
        <f xml:space="preserve"> Time!CB$42</f>
        <v>2037</v>
      </c>
      <c r="CC4" s="171">
        <f xml:space="preserve"> Time!CC$42</f>
        <v>2038</v>
      </c>
      <c r="CD4" s="171">
        <f xml:space="preserve"> Time!CD$42</f>
        <v>2038</v>
      </c>
      <c r="CE4" s="171">
        <f xml:space="preserve"> Time!CE$42</f>
        <v>2038</v>
      </c>
      <c r="CF4" s="171">
        <f xml:space="preserve"> Time!CF$42</f>
        <v>2038</v>
      </c>
      <c r="CG4" s="171">
        <f xml:space="preserve"> Time!CG$42</f>
        <v>2039</v>
      </c>
      <c r="CH4" s="171">
        <f xml:space="preserve"> Time!CH$42</f>
        <v>2039</v>
      </c>
      <c r="CI4" s="171">
        <f xml:space="preserve"> Time!CI$42</f>
        <v>2039</v>
      </c>
      <c r="CJ4" s="171">
        <f xml:space="preserve"> Time!CJ$42</f>
        <v>2039</v>
      </c>
      <c r="CK4" s="171">
        <f xml:space="preserve"> Time!CK$42</f>
        <v>2040</v>
      </c>
      <c r="CL4" s="171">
        <f xml:space="preserve"> Time!CL$42</f>
        <v>2040</v>
      </c>
      <c r="CM4" s="171">
        <f xml:space="preserve"> Time!CM$42</f>
        <v>2040</v>
      </c>
      <c r="CN4" s="171">
        <f xml:space="preserve"> Time!CN$42</f>
        <v>2040</v>
      </c>
      <c r="CO4" s="171">
        <f xml:space="preserve"> Time!CO$42</f>
        <v>2041</v>
      </c>
      <c r="CP4" s="171">
        <f xml:space="preserve"> Time!CP$42</f>
        <v>2041</v>
      </c>
      <c r="CQ4" s="171">
        <f xml:space="preserve"> Time!CQ$42</f>
        <v>2041</v>
      </c>
      <c r="CR4" s="171">
        <f xml:space="preserve"> Time!CR$42</f>
        <v>2041</v>
      </c>
      <c r="CS4" s="171">
        <f xml:space="preserve"> Time!CS$42</f>
        <v>2042</v>
      </c>
      <c r="CT4" s="171">
        <f xml:space="preserve"> Time!CT$42</f>
        <v>2042</v>
      </c>
      <c r="CU4" s="171">
        <f xml:space="preserve"> Time!CU$42</f>
        <v>2042</v>
      </c>
      <c r="CV4" s="171">
        <f xml:space="preserve"> Time!CV$42</f>
        <v>2042</v>
      </c>
      <c r="CW4" s="171">
        <f xml:space="preserve"> Time!CW$42</f>
        <v>2043</v>
      </c>
      <c r="CX4" s="171">
        <f xml:space="preserve"> Time!CX$42</f>
        <v>2043</v>
      </c>
      <c r="CY4" s="171">
        <f xml:space="preserve"> Time!CY$42</f>
        <v>2043</v>
      </c>
      <c r="CZ4" s="171">
        <f xml:space="preserve"> Time!CZ$42</f>
        <v>2043</v>
      </c>
      <c r="DA4" s="171">
        <f xml:space="preserve"> Time!DA$42</f>
        <v>2044</v>
      </c>
      <c r="DB4" s="171">
        <f xml:space="preserve"> Time!DB$42</f>
        <v>2044</v>
      </c>
      <c r="DC4" s="171">
        <f xml:space="preserve"> Time!DC$42</f>
        <v>2044</v>
      </c>
      <c r="DD4" s="171">
        <f xml:space="preserve"> Time!DD$42</f>
        <v>2044</v>
      </c>
      <c r="DE4" s="171">
        <f xml:space="preserve"> Time!DE$42</f>
        <v>2045</v>
      </c>
      <c r="DF4" s="171">
        <f xml:space="preserve"> Time!DF$42</f>
        <v>2045</v>
      </c>
      <c r="DG4" s="171">
        <f xml:space="preserve"> Time!DG$42</f>
        <v>2045</v>
      </c>
      <c r="DH4" s="171">
        <f xml:space="preserve"> Time!DH$42</f>
        <v>2045</v>
      </c>
      <c r="DI4" s="171">
        <f xml:space="preserve"> Time!DI$42</f>
        <v>2046</v>
      </c>
      <c r="DJ4" s="171">
        <f xml:space="preserve"> Time!DJ$42</f>
        <v>2046</v>
      </c>
      <c r="DK4" s="171">
        <f xml:space="preserve"> Time!DK$42</f>
        <v>2046</v>
      </c>
      <c r="DL4" s="171">
        <f xml:space="preserve"> Time!DL$42</f>
        <v>2046</v>
      </c>
      <c r="DM4" s="171">
        <f xml:space="preserve"> Time!DM$42</f>
        <v>2047</v>
      </c>
      <c r="DN4" s="171">
        <f xml:space="preserve"> Time!DN$42</f>
        <v>2047</v>
      </c>
      <c r="DO4" s="171">
        <f xml:space="preserve"> Time!DO$42</f>
        <v>2047</v>
      </c>
      <c r="DP4" s="171">
        <f xml:space="preserve"> Time!DP$42</f>
        <v>2047</v>
      </c>
      <c r="DQ4" s="171">
        <f xml:space="preserve"> Time!DQ$42</f>
        <v>2048</v>
      </c>
      <c r="DR4" s="171">
        <f xml:space="preserve"> Time!DR$42</f>
        <v>2048</v>
      </c>
      <c r="DS4" s="171">
        <f xml:space="preserve"> Time!DS$42</f>
        <v>2048</v>
      </c>
      <c r="DT4" s="171">
        <f xml:space="preserve"> Time!DT$42</f>
        <v>2048</v>
      </c>
      <c r="DU4" s="171">
        <f xml:space="preserve"> Time!DU$42</f>
        <v>2049</v>
      </c>
      <c r="DV4" s="171">
        <f xml:space="preserve"> Time!DV$42</f>
        <v>2049</v>
      </c>
      <c r="DW4" s="171">
        <f xml:space="preserve"> Time!DW$42</f>
        <v>2049</v>
      </c>
      <c r="DX4" s="171">
        <f xml:space="preserve"> Time!DX$42</f>
        <v>2049</v>
      </c>
      <c r="DY4" s="171">
        <f xml:space="preserve"> Time!DY$42</f>
        <v>2050</v>
      </c>
      <c r="DZ4" s="171">
        <f xml:space="preserve"> Time!DZ$42</f>
        <v>2050</v>
      </c>
      <c r="EA4" s="171">
        <f xml:space="preserve"> Time!EA$42</f>
        <v>2050</v>
      </c>
    </row>
    <row r="5" spans="1:131" x14ac:dyDescent="0.35">
      <c r="E5" s="2" t="str">
        <f xml:space="preserve"> Time!E$10</f>
        <v>Model column counter</v>
      </c>
      <c r="F5" s="27" t="s">
        <v>19</v>
      </c>
      <c r="G5" s="28" t="s">
        <v>17</v>
      </c>
      <c r="H5" s="27" t="s">
        <v>18</v>
      </c>
      <c r="I5" s="9"/>
      <c r="J5" s="2">
        <f xml:space="preserve"> Time!J$10</f>
        <v>1</v>
      </c>
      <c r="K5" s="2">
        <f xml:space="preserve"> Time!K$10</f>
        <v>2</v>
      </c>
      <c r="L5" s="2">
        <f xml:space="preserve"> Time!L$10</f>
        <v>3</v>
      </c>
      <c r="M5" s="2">
        <f xml:space="preserve"> Time!M$10</f>
        <v>4</v>
      </c>
      <c r="N5" s="2">
        <f xml:space="preserve"> Time!N$10</f>
        <v>5</v>
      </c>
      <c r="O5" s="2">
        <f xml:space="preserve"> Time!O$10</f>
        <v>6</v>
      </c>
      <c r="P5" s="2">
        <f xml:space="preserve"> Time!P$10</f>
        <v>7</v>
      </c>
      <c r="Q5" s="2">
        <f xml:space="preserve"> Time!Q$10</f>
        <v>8</v>
      </c>
      <c r="R5" s="2">
        <f xml:space="preserve"> Time!R$10</f>
        <v>9</v>
      </c>
      <c r="S5" s="2">
        <f xml:space="preserve"> Time!S$10</f>
        <v>10</v>
      </c>
      <c r="T5" s="2">
        <f xml:space="preserve"> Time!T$10</f>
        <v>11</v>
      </c>
      <c r="U5" s="2">
        <f xml:space="preserve"> Time!U$10</f>
        <v>12</v>
      </c>
      <c r="V5" s="2">
        <f xml:space="preserve"> Time!V$10</f>
        <v>13</v>
      </c>
      <c r="W5" s="2">
        <f xml:space="preserve"> Time!W$10</f>
        <v>14</v>
      </c>
      <c r="X5" s="2">
        <f xml:space="preserve"> Time!X$10</f>
        <v>15</v>
      </c>
      <c r="Y5" s="2">
        <f xml:space="preserve"> Time!Y$10</f>
        <v>16</v>
      </c>
      <c r="Z5" s="2">
        <f xml:space="preserve"> Time!Z$10</f>
        <v>17</v>
      </c>
      <c r="AA5" s="2">
        <f xml:space="preserve"> Time!AA$10</f>
        <v>18</v>
      </c>
      <c r="AB5" s="2">
        <f xml:space="preserve"> Time!AB$10</f>
        <v>19</v>
      </c>
      <c r="AC5" s="2">
        <f xml:space="preserve"> Time!AC$10</f>
        <v>20</v>
      </c>
      <c r="AD5" s="2">
        <f xml:space="preserve"> Time!AD$10</f>
        <v>21</v>
      </c>
      <c r="AE5" s="2">
        <f xml:space="preserve"> Time!AE$10</f>
        <v>22</v>
      </c>
      <c r="AF5" s="2">
        <f xml:space="preserve"> Time!AF$10</f>
        <v>23</v>
      </c>
      <c r="AG5" s="2">
        <f xml:space="preserve"> Time!AG$10</f>
        <v>24</v>
      </c>
      <c r="AH5" s="2">
        <f xml:space="preserve"> Time!AH$10</f>
        <v>25</v>
      </c>
      <c r="AI5" s="2">
        <f xml:space="preserve"> Time!AI$10</f>
        <v>26</v>
      </c>
      <c r="AJ5" s="2">
        <f xml:space="preserve"> Time!AJ$10</f>
        <v>27</v>
      </c>
      <c r="AK5" s="2">
        <f xml:space="preserve"> Time!AK$10</f>
        <v>28</v>
      </c>
      <c r="AL5" s="2">
        <f xml:space="preserve"> Time!AL$10</f>
        <v>29</v>
      </c>
      <c r="AM5" s="2">
        <f xml:space="preserve"> Time!AM$10</f>
        <v>30</v>
      </c>
      <c r="AN5" s="2">
        <f xml:space="preserve"> Time!AN$10</f>
        <v>31</v>
      </c>
      <c r="AO5" s="2">
        <f xml:space="preserve"> Time!AO$10</f>
        <v>32</v>
      </c>
      <c r="AP5" s="2">
        <f xml:space="preserve"> Time!AP$10</f>
        <v>33</v>
      </c>
      <c r="AQ5" s="2">
        <f xml:space="preserve"> Time!AQ$10</f>
        <v>34</v>
      </c>
      <c r="AR5" s="2">
        <f xml:space="preserve"> Time!AR$10</f>
        <v>35</v>
      </c>
      <c r="AS5" s="2">
        <f xml:space="preserve"> Time!AS$10</f>
        <v>36</v>
      </c>
      <c r="AT5" s="2">
        <f xml:space="preserve"> Time!AT$10</f>
        <v>37</v>
      </c>
      <c r="AU5" s="2">
        <f xml:space="preserve"> Time!AU$10</f>
        <v>38</v>
      </c>
      <c r="AV5" s="2">
        <f xml:space="preserve"> Time!AV$10</f>
        <v>39</v>
      </c>
      <c r="AW5" s="2">
        <f xml:space="preserve"> Time!AW$10</f>
        <v>40</v>
      </c>
      <c r="AX5" s="2">
        <f xml:space="preserve"> Time!AX$10</f>
        <v>41</v>
      </c>
      <c r="AY5" s="2">
        <f xml:space="preserve"> Time!AY$10</f>
        <v>42</v>
      </c>
      <c r="AZ5" s="2">
        <f xml:space="preserve"> Time!AZ$10</f>
        <v>43</v>
      </c>
      <c r="BA5" s="2">
        <f xml:space="preserve"> Time!BA$10</f>
        <v>44</v>
      </c>
      <c r="BB5" s="2">
        <f xml:space="preserve"> Time!BB$10</f>
        <v>45</v>
      </c>
      <c r="BC5" s="2">
        <f xml:space="preserve"> Time!BC$10</f>
        <v>46</v>
      </c>
      <c r="BD5" s="2">
        <f xml:space="preserve"> Time!BD$10</f>
        <v>47</v>
      </c>
      <c r="BE5" s="2">
        <f xml:space="preserve"> Time!BE$10</f>
        <v>48</v>
      </c>
      <c r="BF5" s="2">
        <f xml:space="preserve"> Time!BF$10</f>
        <v>49</v>
      </c>
      <c r="BG5" s="2">
        <f xml:space="preserve"> Time!BG$10</f>
        <v>50</v>
      </c>
      <c r="BH5" s="2">
        <f xml:space="preserve"> Time!BH$10</f>
        <v>51</v>
      </c>
      <c r="BI5" s="2">
        <f xml:space="preserve"> Time!BI$10</f>
        <v>52</v>
      </c>
      <c r="BJ5" s="2">
        <f xml:space="preserve"> Time!BJ$10</f>
        <v>53</v>
      </c>
      <c r="BK5" s="2">
        <f xml:space="preserve"> Time!BK$10</f>
        <v>54</v>
      </c>
      <c r="BL5" s="2">
        <f xml:space="preserve"> Time!BL$10</f>
        <v>55</v>
      </c>
      <c r="BM5" s="2">
        <f xml:space="preserve"> Time!BM$10</f>
        <v>56</v>
      </c>
      <c r="BN5" s="2">
        <f xml:space="preserve"> Time!BN$10</f>
        <v>57</v>
      </c>
      <c r="BO5" s="2">
        <f xml:space="preserve"> Time!BO$10</f>
        <v>58</v>
      </c>
      <c r="BP5" s="2">
        <f xml:space="preserve"> Time!BP$10</f>
        <v>59</v>
      </c>
      <c r="BQ5" s="2">
        <f xml:space="preserve"> Time!BQ$10</f>
        <v>60</v>
      </c>
      <c r="BR5" s="2">
        <f xml:space="preserve"> Time!BR$10</f>
        <v>61</v>
      </c>
      <c r="BS5" s="2">
        <f xml:space="preserve"> Time!BS$10</f>
        <v>62</v>
      </c>
      <c r="BT5" s="2">
        <f xml:space="preserve"> Time!BT$10</f>
        <v>63</v>
      </c>
      <c r="BU5" s="2">
        <f xml:space="preserve"> Time!BU$10</f>
        <v>64</v>
      </c>
      <c r="BV5" s="2">
        <f xml:space="preserve"> Time!BV$10</f>
        <v>65</v>
      </c>
      <c r="BW5" s="2">
        <f xml:space="preserve"> Time!BW$10</f>
        <v>66</v>
      </c>
      <c r="BX5" s="2">
        <f xml:space="preserve"> Time!BX$10</f>
        <v>67</v>
      </c>
      <c r="BY5" s="2">
        <f xml:space="preserve"> Time!BY$10</f>
        <v>68</v>
      </c>
      <c r="BZ5" s="2">
        <f xml:space="preserve"> Time!BZ$10</f>
        <v>69</v>
      </c>
      <c r="CA5" s="2">
        <f xml:space="preserve"> Time!CA$10</f>
        <v>70</v>
      </c>
      <c r="CB5" s="2">
        <f xml:space="preserve"> Time!CB$10</f>
        <v>71</v>
      </c>
      <c r="CC5" s="2">
        <f xml:space="preserve"> Time!CC$10</f>
        <v>72</v>
      </c>
      <c r="CD5" s="2">
        <f xml:space="preserve"> Time!CD$10</f>
        <v>73</v>
      </c>
      <c r="CE5" s="2">
        <f xml:space="preserve"> Time!CE$10</f>
        <v>74</v>
      </c>
      <c r="CF5" s="2">
        <f xml:space="preserve"> Time!CF$10</f>
        <v>75</v>
      </c>
      <c r="CG5" s="2">
        <f xml:space="preserve"> Time!CG$10</f>
        <v>76</v>
      </c>
      <c r="CH5" s="2">
        <f xml:space="preserve"> Time!CH$10</f>
        <v>77</v>
      </c>
      <c r="CI5" s="2">
        <f xml:space="preserve"> Time!CI$10</f>
        <v>78</v>
      </c>
      <c r="CJ5" s="2">
        <f xml:space="preserve"> Time!CJ$10</f>
        <v>79</v>
      </c>
      <c r="CK5" s="2">
        <f xml:space="preserve"> Time!CK$10</f>
        <v>80</v>
      </c>
      <c r="CL5" s="2">
        <f xml:space="preserve"> Time!CL$10</f>
        <v>81</v>
      </c>
      <c r="CM5" s="2">
        <f xml:space="preserve"> Time!CM$10</f>
        <v>82</v>
      </c>
      <c r="CN5" s="2">
        <f xml:space="preserve"> Time!CN$10</f>
        <v>83</v>
      </c>
      <c r="CO5" s="2">
        <f xml:space="preserve"> Time!CO$10</f>
        <v>84</v>
      </c>
      <c r="CP5" s="2">
        <f xml:space="preserve"> Time!CP$10</f>
        <v>85</v>
      </c>
      <c r="CQ5" s="2">
        <f xml:space="preserve"> Time!CQ$10</f>
        <v>86</v>
      </c>
      <c r="CR5" s="2">
        <f xml:space="preserve"> Time!CR$10</f>
        <v>87</v>
      </c>
      <c r="CS5" s="2">
        <f xml:space="preserve"> Time!CS$10</f>
        <v>88</v>
      </c>
      <c r="CT5" s="2">
        <f xml:space="preserve"> Time!CT$10</f>
        <v>89</v>
      </c>
      <c r="CU5" s="2">
        <f xml:space="preserve"> Time!CU$10</f>
        <v>90</v>
      </c>
      <c r="CV5" s="2">
        <f xml:space="preserve"> Time!CV$10</f>
        <v>91</v>
      </c>
      <c r="CW5" s="2">
        <f xml:space="preserve"> Time!CW$10</f>
        <v>92</v>
      </c>
      <c r="CX5" s="2">
        <f xml:space="preserve"> Time!CX$10</f>
        <v>93</v>
      </c>
      <c r="CY5" s="2">
        <f xml:space="preserve"> Time!CY$10</f>
        <v>94</v>
      </c>
      <c r="CZ5" s="2">
        <f xml:space="preserve"> Time!CZ$10</f>
        <v>95</v>
      </c>
      <c r="DA5" s="2">
        <f xml:space="preserve"> Time!DA$10</f>
        <v>96</v>
      </c>
      <c r="DB5" s="2">
        <f xml:space="preserve"> Time!DB$10</f>
        <v>97</v>
      </c>
      <c r="DC5" s="2">
        <f xml:space="preserve"> Time!DC$10</f>
        <v>98</v>
      </c>
      <c r="DD5" s="2">
        <f xml:space="preserve"> Time!DD$10</f>
        <v>99</v>
      </c>
      <c r="DE5" s="2">
        <f xml:space="preserve"> Time!DE$10</f>
        <v>100</v>
      </c>
      <c r="DF5" s="2">
        <f xml:space="preserve"> Time!DF$10</f>
        <v>101</v>
      </c>
      <c r="DG5" s="2">
        <f xml:space="preserve"> Time!DG$10</f>
        <v>102</v>
      </c>
      <c r="DH5" s="2">
        <f xml:space="preserve"> Time!DH$10</f>
        <v>103</v>
      </c>
      <c r="DI5" s="2">
        <f xml:space="preserve"> Time!DI$10</f>
        <v>104</v>
      </c>
      <c r="DJ5" s="2">
        <f xml:space="preserve"> Time!DJ$10</f>
        <v>105</v>
      </c>
      <c r="DK5" s="2">
        <f xml:space="preserve"> Time!DK$10</f>
        <v>106</v>
      </c>
      <c r="DL5" s="2">
        <f xml:space="preserve"> Time!DL$10</f>
        <v>107</v>
      </c>
      <c r="DM5" s="2">
        <f xml:space="preserve"> Time!DM$10</f>
        <v>108</v>
      </c>
      <c r="DN5" s="2">
        <f xml:space="preserve"> Time!DN$10</f>
        <v>109</v>
      </c>
      <c r="DO5" s="2">
        <f xml:space="preserve"> Time!DO$10</f>
        <v>110</v>
      </c>
      <c r="DP5" s="2">
        <f xml:space="preserve"> Time!DP$10</f>
        <v>111</v>
      </c>
      <c r="DQ5" s="2">
        <f xml:space="preserve"> Time!DQ$10</f>
        <v>112</v>
      </c>
      <c r="DR5" s="2">
        <f xml:space="preserve"> Time!DR$10</f>
        <v>113</v>
      </c>
      <c r="DS5" s="2">
        <f xml:space="preserve"> Time!DS$10</f>
        <v>114</v>
      </c>
      <c r="DT5" s="2">
        <f xml:space="preserve"> Time!DT$10</f>
        <v>115</v>
      </c>
      <c r="DU5" s="2">
        <f xml:space="preserve"> Time!DU$10</f>
        <v>116</v>
      </c>
      <c r="DV5" s="2">
        <f xml:space="preserve"> Time!DV$10</f>
        <v>117</v>
      </c>
      <c r="DW5" s="2">
        <f xml:space="preserve"> Time!DW$10</f>
        <v>118</v>
      </c>
      <c r="DX5" s="2">
        <f xml:space="preserve"> Time!DX$10</f>
        <v>119</v>
      </c>
      <c r="DY5" s="2">
        <f xml:space="preserve"> Time!DY$10</f>
        <v>120</v>
      </c>
      <c r="DZ5" s="2">
        <f xml:space="preserve"> Time!DZ$10</f>
        <v>121</v>
      </c>
      <c r="EA5" s="2">
        <f xml:space="preserve"> Time!EA$10</f>
        <v>122</v>
      </c>
    </row>
    <row r="8" spans="1:131" collapsed="1" x14ac:dyDescent="0.35">
      <c r="A8" s="492" t="s">
        <v>166</v>
      </c>
      <c r="B8" s="492"/>
      <c r="C8" s="493"/>
      <c r="E8" s="494"/>
      <c r="F8" s="494"/>
      <c r="G8" s="494"/>
      <c r="H8" s="494"/>
      <c r="I8" s="495"/>
      <c r="J8" s="494"/>
    </row>
    <row r="9" spans="1:131" hidden="1" outlineLevel="1" x14ac:dyDescent="0.35">
      <c r="A9" s="492"/>
      <c r="B9" s="492"/>
      <c r="C9" s="493"/>
      <c r="E9" s="494"/>
      <c r="F9" s="494"/>
      <c r="G9" s="494"/>
      <c r="H9" s="494"/>
      <c r="I9" s="495"/>
      <c r="J9" s="494"/>
    </row>
    <row r="10" spans="1:131" hidden="1" outlineLevel="1" x14ac:dyDescent="0.35">
      <c r="A10" s="492"/>
      <c r="B10" s="492" t="s">
        <v>184</v>
      </c>
      <c r="C10" s="493"/>
      <c r="E10" s="494"/>
      <c r="F10" s="494"/>
      <c r="G10" s="494"/>
      <c r="H10" s="494"/>
      <c r="I10" s="495"/>
      <c r="J10" s="494"/>
    </row>
    <row r="11" spans="1:131" s="506" customFormat="1" hidden="1" outlineLevel="2" x14ac:dyDescent="0.35">
      <c r="A11" s="496"/>
      <c r="B11" s="496"/>
      <c r="C11" s="497"/>
      <c r="D11" s="296"/>
      <c r="E11" s="498" t="str">
        <f xml:space="preserve"> InpC!E$29</f>
        <v>Annual degradation</v>
      </c>
      <c r="F11" s="498">
        <f xml:space="preserve"> InpC!F$29</f>
        <v>5.0000000000000001E-3</v>
      </c>
      <c r="G11" s="498" t="str">
        <f xml:space="preserve"> InpC!G$29</f>
        <v>% p.a.</v>
      </c>
      <c r="H11" s="296"/>
      <c r="I11" s="298"/>
      <c r="J11" s="297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  <c r="BV11" s="206"/>
      <c r="BW11" s="206"/>
      <c r="BX11" s="206"/>
      <c r="BY11" s="206"/>
      <c r="BZ11" s="206"/>
      <c r="CA11" s="206"/>
      <c r="CB11" s="206"/>
      <c r="CC11" s="206"/>
      <c r="CD11" s="206"/>
      <c r="CE11" s="206"/>
      <c r="CF11" s="206"/>
      <c r="CG11" s="206"/>
      <c r="CH11" s="206"/>
      <c r="CI11" s="206"/>
      <c r="CJ11" s="206"/>
      <c r="CK11" s="206"/>
      <c r="CL11" s="206"/>
      <c r="CM11" s="206"/>
      <c r="CN11" s="206"/>
      <c r="CO11" s="206"/>
      <c r="CP11" s="206"/>
      <c r="CQ11" s="206"/>
      <c r="CR11" s="206"/>
      <c r="CS11" s="206"/>
      <c r="CT11" s="206"/>
      <c r="CU11" s="206"/>
      <c r="CV11" s="206"/>
      <c r="CW11" s="206"/>
      <c r="CX11" s="206"/>
      <c r="CY11" s="206"/>
      <c r="CZ11" s="206"/>
      <c r="DA11" s="206"/>
      <c r="DB11" s="206"/>
      <c r="DC11" s="206"/>
      <c r="DD11" s="206"/>
      <c r="DE11" s="206"/>
      <c r="DF11" s="206"/>
      <c r="DG11" s="206"/>
      <c r="DH11" s="206"/>
      <c r="DI11" s="206"/>
      <c r="DJ11" s="206"/>
      <c r="DK11" s="206"/>
      <c r="DL11" s="206"/>
      <c r="DM11" s="206"/>
      <c r="DN11" s="206"/>
      <c r="DO11" s="206"/>
      <c r="DP11" s="206"/>
      <c r="DQ11" s="206"/>
      <c r="DR11" s="206"/>
      <c r="DS11" s="206"/>
      <c r="DT11" s="206"/>
      <c r="DU11" s="206"/>
      <c r="DV11" s="206"/>
      <c r="DW11" s="206"/>
      <c r="DX11" s="206"/>
      <c r="DY11" s="206"/>
      <c r="DZ11" s="206"/>
      <c r="EA11" s="206"/>
    </row>
    <row r="12" spans="1:131" s="506" customFormat="1" hidden="1" outlineLevel="2" x14ac:dyDescent="0.35">
      <c r="A12" s="440"/>
      <c r="B12" s="440"/>
      <c r="C12" s="441"/>
      <c r="D12" s="211"/>
      <c r="E12" s="499" t="str">
        <f xml:space="preserve"> Time!E$120</f>
        <v>Contract year number</v>
      </c>
      <c r="F12" s="499">
        <f xml:space="preserve"> Time!F$120</f>
        <v>0</v>
      </c>
      <c r="G12" s="499" t="str">
        <f xml:space="preserve"> Time!G$120</f>
        <v>counter</v>
      </c>
      <c r="H12" s="499">
        <f xml:space="preserve"> Time!H$120</f>
        <v>0</v>
      </c>
      <c r="I12" s="499">
        <f xml:space="preserve"> Time!I$120</f>
        <v>0</v>
      </c>
      <c r="J12" s="499">
        <f xml:space="preserve"> Time!J$120</f>
        <v>0</v>
      </c>
      <c r="K12" s="499">
        <f xml:space="preserve"> Time!K$120</f>
        <v>0</v>
      </c>
      <c r="L12" s="499">
        <f xml:space="preserve"> Time!L$120</f>
        <v>0</v>
      </c>
      <c r="M12" s="499">
        <f xml:space="preserve"> Time!M$120</f>
        <v>1</v>
      </c>
      <c r="N12" s="499">
        <f xml:space="preserve"> Time!N$120</f>
        <v>1</v>
      </c>
      <c r="O12" s="499">
        <f xml:space="preserve"> Time!O$120</f>
        <v>1</v>
      </c>
      <c r="P12" s="499">
        <f xml:space="preserve"> Time!P$120</f>
        <v>1</v>
      </c>
      <c r="Q12" s="499">
        <f xml:space="preserve"> Time!Q$120</f>
        <v>2</v>
      </c>
      <c r="R12" s="499">
        <f xml:space="preserve"> Time!R$120</f>
        <v>2</v>
      </c>
      <c r="S12" s="499">
        <f xml:space="preserve"> Time!S$120</f>
        <v>2</v>
      </c>
      <c r="T12" s="499">
        <f xml:space="preserve"> Time!T$120</f>
        <v>2</v>
      </c>
      <c r="U12" s="499">
        <f xml:space="preserve"> Time!U$120</f>
        <v>3</v>
      </c>
      <c r="V12" s="499">
        <f xml:space="preserve"> Time!V$120</f>
        <v>3</v>
      </c>
      <c r="W12" s="499">
        <f xml:space="preserve"> Time!W$120</f>
        <v>3</v>
      </c>
      <c r="X12" s="499">
        <f xml:space="preserve"> Time!X$120</f>
        <v>3</v>
      </c>
      <c r="Y12" s="499">
        <f xml:space="preserve"> Time!Y$120</f>
        <v>4</v>
      </c>
      <c r="Z12" s="499">
        <f xml:space="preserve"> Time!Z$120</f>
        <v>4</v>
      </c>
      <c r="AA12" s="499">
        <f xml:space="preserve"> Time!AA$120</f>
        <v>4</v>
      </c>
      <c r="AB12" s="499">
        <f xml:space="preserve"> Time!AB$120</f>
        <v>4</v>
      </c>
      <c r="AC12" s="499">
        <f xml:space="preserve"> Time!AC$120</f>
        <v>5</v>
      </c>
      <c r="AD12" s="499">
        <f xml:space="preserve"> Time!AD$120</f>
        <v>5</v>
      </c>
      <c r="AE12" s="499">
        <f xml:space="preserve"> Time!AE$120</f>
        <v>5</v>
      </c>
      <c r="AF12" s="499">
        <f xml:space="preserve"> Time!AF$120</f>
        <v>5</v>
      </c>
      <c r="AG12" s="499">
        <f xml:space="preserve"> Time!AG$120</f>
        <v>6</v>
      </c>
      <c r="AH12" s="499">
        <f xml:space="preserve"> Time!AH$120</f>
        <v>6</v>
      </c>
      <c r="AI12" s="499">
        <f xml:space="preserve"> Time!AI$120</f>
        <v>6</v>
      </c>
      <c r="AJ12" s="499">
        <f xml:space="preserve"> Time!AJ$120</f>
        <v>6</v>
      </c>
      <c r="AK12" s="499">
        <f xml:space="preserve"> Time!AK$120</f>
        <v>7</v>
      </c>
      <c r="AL12" s="499">
        <f xml:space="preserve"> Time!AL$120</f>
        <v>7</v>
      </c>
      <c r="AM12" s="499">
        <f xml:space="preserve"> Time!AM$120</f>
        <v>7</v>
      </c>
      <c r="AN12" s="499">
        <f xml:space="preserve"> Time!AN$120</f>
        <v>7</v>
      </c>
      <c r="AO12" s="499">
        <f xml:space="preserve"> Time!AO$120</f>
        <v>8</v>
      </c>
      <c r="AP12" s="499">
        <f xml:space="preserve"> Time!AP$120</f>
        <v>8</v>
      </c>
      <c r="AQ12" s="499">
        <f xml:space="preserve"> Time!AQ$120</f>
        <v>8</v>
      </c>
      <c r="AR12" s="499">
        <f xml:space="preserve"> Time!AR$120</f>
        <v>8</v>
      </c>
      <c r="AS12" s="499">
        <f xml:space="preserve"> Time!AS$120</f>
        <v>9</v>
      </c>
      <c r="AT12" s="499">
        <f xml:space="preserve"> Time!AT$120</f>
        <v>9</v>
      </c>
      <c r="AU12" s="499">
        <f xml:space="preserve"> Time!AU$120</f>
        <v>9</v>
      </c>
      <c r="AV12" s="499">
        <f xml:space="preserve"> Time!AV$120</f>
        <v>9</v>
      </c>
      <c r="AW12" s="499">
        <f xml:space="preserve"> Time!AW$120</f>
        <v>10</v>
      </c>
      <c r="AX12" s="499">
        <f xml:space="preserve"> Time!AX$120</f>
        <v>10</v>
      </c>
      <c r="AY12" s="499">
        <f xml:space="preserve"> Time!AY$120</f>
        <v>10</v>
      </c>
      <c r="AZ12" s="499">
        <f xml:space="preserve"> Time!AZ$120</f>
        <v>10</v>
      </c>
      <c r="BA12" s="499">
        <f xml:space="preserve"> Time!BA$120</f>
        <v>11</v>
      </c>
      <c r="BB12" s="499">
        <f xml:space="preserve"> Time!BB$120</f>
        <v>11</v>
      </c>
      <c r="BC12" s="499">
        <f xml:space="preserve"> Time!BC$120</f>
        <v>11</v>
      </c>
      <c r="BD12" s="499">
        <f xml:space="preserve"> Time!BD$120</f>
        <v>11</v>
      </c>
      <c r="BE12" s="499">
        <f xml:space="preserve"> Time!BE$120</f>
        <v>12</v>
      </c>
      <c r="BF12" s="499">
        <f xml:space="preserve"> Time!BF$120</f>
        <v>12</v>
      </c>
      <c r="BG12" s="499">
        <f xml:space="preserve"> Time!BG$120</f>
        <v>12</v>
      </c>
      <c r="BH12" s="499">
        <f xml:space="preserve"> Time!BH$120</f>
        <v>12</v>
      </c>
      <c r="BI12" s="499">
        <f xml:space="preserve"> Time!BI$120</f>
        <v>13</v>
      </c>
      <c r="BJ12" s="499">
        <f xml:space="preserve"> Time!BJ$120</f>
        <v>13</v>
      </c>
      <c r="BK12" s="499">
        <f xml:space="preserve"> Time!BK$120</f>
        <v>13</v>
      </c>
      <c r="BL12" s="499">
        <f xml:space="preserve"> Time!BL$120</f>
        <v>13</v>
      </c>
      <c r="BM12" s="499">
        <f xml:space="preserve"> Time!BM$120</f>
        <v>14</v>
      </c>
      <c r="BN12" s="499">
        <f xml:space="preserve"> Time!BN$120</f>
        <v>14</v>
      </c>
      <c r="BO12" s="499">
        <f xml:space="preserve"> Time!BO$120</f>
        <v>14</v>
      </c>
      <c r="BP12" s="499">
        <f xml:space="preserve"> Time!BP$120</f>
        <v>14</v>
      </c>
      <c r="BQ12" s="499">
        <f xml:space="preserve"> Time!BQ$120</f>
        <v>15</v>
      </c>
      <c r="BR12" s="499">
        <f xml:space="preserve"> Time!BR$120</f>
        <v>15</v>
      </c>
      <c r="BS12" s="499">
        <f xml:space="preserve"> Time!BS$120</f>
        <v>15</v>
      </c>
      <c r="BT12" s="499">
        <f xml:space="preserve"> Time!BT$120</f>
        <v>15</v>
      </c>
      <c r="BU12" s="499">
        <f xml:space="preserve"> Time!BU$120</f>
        <v>16</v>
      </c>
      <c r="BV12" s="499">
        <f xml:space="preserve"> Time!BV$120</f>
        <v>16</v>
      </c>
      <c r="BW12" s="499">
        <f xml:space="preserve"> Time!BW$120</f>
        <v>16</v>
      </c>
      <c r="BX12" s="499">
        <f xml:space="preserve"> Time!BX$120</f>
        <v>16</v>
      </c>
      <c r="BY12" s="499">
        <f xml:space="preserve"> Time!BY$120</f>
        <v>17</v>
      </c>
      <c r="BZ12" s="499">
        <f xml:space="preserve"> Time!BZ$120</f>
        <v>17</v>
      </c>
      <c r="CA12" s="499">
        <f xml:space="preserve"> Time!CA$120</f>
        <v>17</v>
      </c>
      <c r="CB12" s="499">
        <f xml:space="preserve"> Time!CB$120</f>
        <v>17</v>
      </c>
      <c r="CC12" s="499">
        <f xml:space="preserve"> Time!CC$120</f>
        <v>18</v>
      </c>
      <c r="CD12" s="499">
        <f xml:space="preserve"> Time!CD$120</f>
        <v>18</v>
      </c>
      <c r="CE12" s="499">
        <f xml:space="preserve"> Time!CE$120</f>
        <v>18</v>
      </c>
      <c r="CF12" s="499">
        <f xml:space="preserve"> Time!CF$120</f>
        <v>18</v>
      </c>
      <c r="CG12" s="499">
        <f xml:space="preserve"> Time!CG$120</f>
        <v>19</v>
      </c>
      <c r="CH12" s="499">
        <f xml:space="preserve"> Time!CH$120</f>
        <v>19</v>
      </c>
      <c r="CI12" s="499">
        <f xml:space="preserve"> Time!CI$120</f>
        <v>19</v>
      </c>
      <c r="CJ12" s="499">
        <f xml:space="preserve"> Time!CJ$120</f>
        <v>19</v>
      </c>
      <c r="CK12" s="499">
        <f xml:space="preserve"> Time!CK$120</f>
        <v>20</v>
      </c>
      <c r="CL12" s="499">
        <f xml:space="preserve"> Time!CL$120</f>
        <v>20</v>
      </c>
      <c r="CM12" s="499">
        <f xml:space="preserve"> Time!CM$120</f>
        <v>20</v>
      </c>
      <c r="CN12" s="499">
        <f xml:space="preserve"> Time!CN$120</f>
        <v>20</v>
      </c>
      <c r="CO12" s="499">
        <f xml:space="preserve"> Time!CO$120</f>
        <v>21</v>
      </c>
      <c r="CP12" s="499">
        <f xml:space="preserve"> Time!CP$120</f>
        <v>21</v>
      </c>
      <c r="CQ12" s="499">
        <f xml:space="preserve"> Time!CQ$120</f>
        <v>21</v>
      </c>
      <c r="CR12" s="499">
        <f xml:space="preserve"> Time!CR$120</f>
        <v>21</v>
      </c>
      <c r="CS12" s="499">
        <f xml:space="preserve"> Time!CS$120</f>
        <v>22</v>
      </c>
      <c r="CT12" s="499">
        <f xml:space="preserve"> Time!CT$120</f>
        <v>22</v>
      </c>
      <c r="CU12" s="499">
        <f xml:space="preserve"> Time!CU$120</f>
        <v>22</v>
      </c>
      <c r="CV12" s="499">
        <f xml:space="preserve"> Time!CV$120</f>
        <v>22</v>
      </c>
      <c r="CW12" s="499">
        <f xml:space="preserve"> Time!CW$120</f>
        <v>23</v>
      </c>
      <c r="CX12" s="499">
        <f xml:space="preserve"> Time!CX$120</f>
        <v>23</v>
      </c>
      <c r="CY12" s="499">
        <f xml:space="preserve"> Time!CY$120</f>
        <v>23</v>
      </c>
      <c r="CZ12" s="499">
        <f xml:space="preserve"> Time!CZ$120</f>
        <v>23</v>
      </c>
      <c r="DA12" s="499">
        <f xml:space="preserve"> Time!DA$120</f>
        <v>24</v>
      </c>
      <c r="DB12" s="499">
        <f xml:space="preserve"> Time!DB$120</f>
        <v>24</v>
      </c>
      <c r="DC12" s="499">
        <f xml:space="preserve"> Time!DC$120</f>
        <v>24</v>
      </c>
      <c r="DD12" s="499">
        <f xml:space="preserve"> Time!DD$120</f>
        <v>24</v>
      </c>
      <c r="DE12" s="499">
        <f xml:space="preserve"> Time!DE$120</f>
        <v>25</v>
      </c>
      <c r="DF12" s="499">
        <f xml:space="preserve"> Time!DF$120</f>
        <v>25</v>
      </c>
      <c r="DG12" s="499">
        <f xml:space="preserve"> Time!DG$120</f>
        <v>25</v>
      </c>
      <c r="DH12" s="499">
        <f xml:space="preserve"> Time!DH$120</f>
        <v>25</v>
      </c>
      <c r="DI12" s="499">
        <f xml:space="preserve"> Time!DI$120</f>
        <v>0</v>
      </c>
      <c r="DJ12" s="499">
        <f xml:space="preserve"> Time!DJ$120</f>
        <v>0</v>
      </c>
      <c r="DK12" s="499">
        <f xml:space="preserve"> Time!DK$120</f>
        <v>0</v>
      </c>
      <c r="DL12" s="499">
        <f xml:space="preserve"> Time!DL$120</f>
        <v>0</v>
      </c>
      <c r="DM12" s="499">
        <f xml:space="preserve"> Time!DM$120</f>
        <v>0</v>
      </c>
      <c r="DN12" s="499">
        <f xml:space="preserve"> Time!DN$120</f>
        <v>0</v>
      </c>
      <c r="DO12" s="499">
        <f xml:space="preserve"> Time!DO$120</f>
        <v>0</v>
      </c>
      <c r="DP12" s="499">
        <f xml:space="preserve"> Time!DP$120</f>
        <v>0</v>
      </c>
      <c r="DQ12" s="499">
        <f xml:space="preserve"> Time!DQ$120</f>
        <v>0</v>
      </c>
      <c r="DR12" s="499">
        <f xml:space="preserve"> Time!DR$120</f>
        <v>0</v>
      </c>
      <c r="DS12" s="499">
        <f xml:space="preserve"> Time!DS$120</f>
        <v>0</v>
      </c>
      <c r="DT12" s="499">
        <f xml:space="preserve"> Time!DT$120</f>
        <v>0</v>
      </c>
      <c r="DU12" s="499">
        <f xml:space="preserve"> Time!DU$120</f>
        <v>0</v>
      </c>
      <c r="DV12" s="499">
        <f xml:space="preserve"> Time!DV$120</f>
        <v>0</v>
      </c>
      <c r="DW12" s="499">
        <f xml:space="preserve"> Time!DW$120</f>
        <v>0</v>
      </c>
      <c r="DX12" s="499">
        <f xml:space="preserve"> Time!DX$120</f>
        <v>0</v>
      </c>
      <c r="DY12" s="499">
        <f xml:space="preserve"> Time!DY$120</f>
        <v>0</v>
      </c>
      <c r="DZ12" s="499">
        <f xml:space="preserve"> Time!DZ$120</f>
        <v>0</v>
      </c>
      <c r="EA12" s="499">
        <f xml:space="preserve"> Time!EA$120</f>
        <v>0</v>
      </c>
    </row>
    <row r="13" spans="1:131" s="506" customFormat="1" hidden="1" outlineLevel="2" x14ac:dyDescent="0.35">
      <c r="A13" s="440"/>
      <c r="B13" s="440"/>
      <c r="C13" s="441"/>
      <c r="D13" s="211"/>
      <c r="E13" s="499" t="str">
        <f xml:space="preserve"> Time!E$97</f>
        <v>Operating period flag</v>
      </c>
      <c r="F13" s="499">
        <f xml:space="preserve"> Time!F$97</f>
        <v>0</v>
      </c>
      <c r="G13" s="499" t="str">
        <f xml:space="preserve"> Time!G$97</f>
        <v>flag</v>
      </c>
      <c r="H13" s="499">
        <f xml:space="preserve"> Time!H$97</f>
        <v>100</v>
      </c>
      <c r="I13" s="499">
        <f xml:space="preserve"> Time!I$97</f>
        <v>0</v>
      </c>
      <c r="J13" s="499">
        <f xml:space="preserve"> Time!J$97</f>
        <v>0</v>
      </c>
      <c r="K13" s="499">
        <f xml:space="preserve"> Time!K$97</f>
        <v>0</v>
      </c>
      <c r="L13" s="499">
        <f xml:space="preserve"> Time!L$97</f>
        <v>0</v>
      </c>
      <c r="M13" s="499">
        <f xml:space="preserve"> Time!M$97</f>
        <v>1</v>
      </c>
      <c r="N13" s="499">
        <f xml:space="preserve"> Time!N$97</f>
        <v>1</v>
      </c>
      <c r="O13" s="499">
        <f xml:space="preserve"> Time!O$97</f>
        <v>1</v>
      </c>
      <c r="P13" s="499">
        <f xml:space="preserve"> Time!P$97</f>
        <v>1</v>
      </c>
      <c r="Q13" s="499">
        <f xml:space="preserve"> Time!Q$97</f>
        <v>1</v>
      </c>
      <c r="R13" s="499">
        <f xml:space="preserve"> Time!R$97</f>
        <v>1</v>
      </c>
      <c r="S13" s="499">
        <f xml:space="preserve"> Time!S$97</f>
        <v>1</v>
      </c>
      <c r="T13" s="499">
        <f xml:space="preserve"> Time!T$97</f>
        <v>1</v>
      </c>
      <c r="U13" s="499">
        <f xml:space="preserve"> Time!U$97</f>
        <v>1</v>
      </c>
      <c r="V13" s="499">
        <f xml:space="preserve"> Time!V$97</f>
        <v>1</v>
      </c>
      <c r="W13" s="499">
        <f xml:space="preserve"> Time!W$97</f>
        <v>1</v>
      </c>
      <c r="X13" s="499">
        <f xml:space="preserve"> Time!X$97</f>
        <v>1</v>
      </c>
      <c r="Y13" s="499">
        <f xml:space="preserve"> Time!Y$97</f>
        <v>1</v>
      </c>
      <c r="Z13" s="499">
        <f xml:space="preserve"> Time!Z$97</f>
        <v>1</v>
      </c>
      <c r="AA13" s="499">
        <f xml:space="preserve"> Time!AA$97</f>
        <v>1</v>
      </c>
      <c r="AB13" s="499">
        <f xml:space="preserve"> Time!AB$97</f>
        <v>1</v>
      </c>
      <c r="AC13" s="499">
        <f xml:space="preserve"> Time!AC$97</f>
        <v>1</v>
      </c>
      <c r="AD13" s="499">
        <f xml:space="preserve"> Time!AD$97</f>
        <v>1</v>
      </c>
      <c r="AE13" s="499">
        <f xml:space="preserve"> Time!AE$97</f>
        <v>1</v>
      </c>
      <c r="AF13" s="499">
        <f xml:space="preserve"> Time!AF$97</f>
        <v>1</v>
      </c>
      <c r="AG13" s="499">
        <f xml:space="preserve"> Time!AG$97</f>
        <v>1</v>
      </c>
      <c r="AH13" s="499">
        <f xml:space="preserve"> Time!AH$97</f>
        <v>1</v>
      </c>
      <c r="AI13" s="499">
        <f xml:space="preserve"> Time!AI$97</f>
        <v>1</v>
      </c>
      <c r="AJ13" s="499">
        <f xml:space="preserve"> Time!AJ$97</f>
        <v>1</v>
      </c>
      <c r="AK13" s="499">
        <f xml:space="preserve"> Time!AK$97</f>
        <v>1</v>
      </c>
      <c r="AL13" s="499">
        <f xml:space="preserve"> Time!AL$97</f>
        <v>1</v>
      </c>
      <c r="AM13" s="499">
        <f xml:space="preserve"> Time!AM$97</f>
        <v>1</v>
      </c>
      <c r="AN13" s="499">
        <f xml:space="preserve"> Time!AN$97</f>
        <v>1</v>
      </c>
      <c r="AO13" s="499">
        <f xml:space="preserve"> Time!AO$97</f>
        <v>1</v>
      </c>
      <c r="AP13" s="499">
        <f xml:space="preserve"> Time!AP$97</f>
        <v>1</v>
      </c>
      <c r="AQ13" s="499">
        <f xml:space="preserve"> Time!AQ$97</f>
        <v>1</v>
      </c>
      <c r="AR13" s="499">
        <f xml:space="preserve"> Time!AR$97</f>
        <v>1</v>
      </c>
      <c r="AS13" s="499">
        <f xml:space="preserve"> Time!AS$97</f>
        <v>1</v>
      </c>
      <c r="AT13" s="499">
        <f xml:space="preserve"> Time!AT$97</f>
        <v>1</v>
      </c>
      <c r="AU13" s="499">
        <f xml:space="preserve"> Time!AU$97</f>
        <v>1</v>
      </c>
      <c r="AV13" s="499">
        <f xml:space="preserve"> Time!AV$97</f>
        <v>1</v>
      </c>
      <c r="AW13" s="499">
        <f xml:space="preserve"> Time!AW$97</f>
        <v>1</v>
      </c>
      <c r="AX13" s="499">
        <f xml:space="preserve"> Time!AX$97</f>
        <v>1</v>
      </c>
      <c r="AY13" s="499">
        <f xml:space="preserve"> Time!AY$97</f>
        <v>1</v>
      </c>
      <c r="AZ13" s="499">
        <f xml:space="preserve"> Time!AZ$97</f>
        <v>1</v>
      </c>
      <c r="BA13" s="499">
        <f xml:space="preserve"> Time!BA$97</f>
        <v>1</v>
      </c>
      <c r="BB13" s="499">
        <f xml:space="preserve"> Time!BB$97</f>
        <v>1</v>
      </c>
      <c r="BC13" s="499">
        <f xml:space="preserve"> Time!BC$97</f>
        <v>1</v>
      </c>
      <c r="BD13" s="499">
        <f xml:space="preserve"> Time!BD$97</f>
        <v>1</v>
      </c>
      <c r="BE13" s="499">
        <f xml:space="preserve"> Time!BE$97</f>
        <v>1</v>
      </c>
      <c r="BF13" s="499">
        <f xml:space="preserve"> Time!BF$97</f>
        <v>1</v>
      </c>
      <c r="BG13" s="499">
        <f xml:space="preserve"> Time!BG$97</f>
        <v>1</v>
      </c>
      <c r="BH13" s="499">
        <f xml:space="preserve"> Time!BH$97</f>
        <v>1</v>
      </c>
      <c r="BI13" s="499">
        <f xml:space="preserve"> Time!BI$97</f>
        <v>1</v>
      </c>
      <c r="BJ13" s="499">
        <f xml:space="preserve"> Time!BJ$97</f>
        <v>1</v>
      </c>
      <c r="BK13" s="499">
        <f xml:space="preserve"> Time!BK$97</f>
        <v>1</v>
      </c>
      <c r="BL13" s="499">
        <f xml:space="preserve"> Time!BL$97</f>
        <v>1</v>
      </c>
      <c r="BM13" s="499">
        <f xml:space="preserve"> Time!BM$97</f>
        <v>1</v>
      </c>
      <c r="BN13" s="499">
        <f xml:space="preserve"> Time!BN$97</f>
        <v>1</v>
      </c>
      <c r="BO13" s="499">
        <f xml:space="preserve"> Time!BO$97</f>
        <v>1</v>
      </c>
      <c r="BP13" s="499">
        <f xml:space="preserve"> Time!BP$97</f>
        <v>1</v>
      </c>
      <c r="BQ13" s="499">
        <f xml:space="preserve"> Time!BQ$97</f>
        <v>1</v>
      </c>
      <c r="BR13" s="499">
        <f xml:space="preserve"> Time!BR$97</f>
        <v>1</v>
      </c>
      <c r="BS13" s="499">
        <f xml:space="preserve"> Time!BS$97</f>
        <v>1</v>
      </c>
      <c r="BT13" s="499">
        <f xml:space="preserve"> Time!BT$97</f>
        <v>1</v>
      </c>
      <c r="BU13" s="499">
        <f xml:space="preserve"> Time!BU$97</f>
        <v>1</v>
      </c>
      <c r="BV13" s="499">
        <f xml:space="preserve"> Time!BV$97</f>
        <v>1</v>
      </c>
      <c r="BW13" s="499">
        <f xml:space="preserve"> Time!BW$97</f>
        <v>1</v>
      </c>
      <c r="BX13" s="499">
        <f xml:space="preserve"> Time!BX$97</f>
        <v>1</v>
      </c>
      <c r="BY13" s="499">
        <f xml:space="preserve"> Time!BY$97</f>
        <v>1</v>
      </c>
      <c r="BZ13" s="499">
        <f xml:space="preserve"> Time!BZ$97</f>
        <v>1</v>
      </c>
      <c r="CA13" s="499">
        <f xml:space="preserve"> Time!CA$97</f>
        <v>1</v>
      </c>
      <c r="CB13" s="499">
        <f xml:space="preserve"> Time!CB$97</f>
        <v>1</v>
      </c>
      <c r="CC13" s="499">
        <f xml:space="preserve"> Time!CC$97</f>
        <v>1</v>
      </c>
      <c r="CD13" s="499">
        <f xml:space="preserve"> Time!CD$97</f>
        <v>1</v>
      </c>
      <c r="CE13" s="499">
        <f xml:space="preserve"> Time!CE$97</f>
        <v>1</v>
      </c>
      <c r="CF13" s="499">
        <f xml:space="preserve"> Time!CF$97</f>
        <v>1</v>
      </c>
      <c r="CG13" s="499">
        <f xml:space="preserve"> Time!CG$97</f>
        <v>1</v>
      </c>
      <c r="CH13" s="499">
        <f xml:space="preserve"> Time!CH$97</f>
        <v>1</v>
      </c>
      <c r="CI13" s="499">
        <f xml:space="preserve"> Time!CI$97</f>
        <v>1</v>
      </c>
      <c r="CJ13" s="499">
        <f xml:space="preserve"> Time!CJ$97</f>
        <v>1</v>
      </c>
      <c r="CK13" s="499">
        <f xml:space="preserve"> Time!CK$97</f>
        <v>1</v>
      </c>
      <c r="CL13" s="499">
        <f xml:space="preserve"> Time!CL$97</f>
        <v>1</v>
      </c>
      <c r="CM13" s="499">
        <f xml:space="preserve"> Time!CM$97</f>
        <v>1</v>
      </c>
      <c r="CN13" s="499">
        <f xml:space="preserve"> Time!CN$97</f>
        <v>1</v>
      </c>
      <c r="CO13" s="499">
        <f xml:space="preserve"> Time!CO$97</f>
        <v>1</v>
      </c>
      <c r="CP13" s="499">
        <f xml:space="preserve"> Time!CP$97</f>
        <v>1</v>
      </c>
      <c r="CQ13" s="499">
        <f xml:space="preserve"> Time!CQ$97</f>
        <v>1</v>
      </c>
      <c r="CR13" s="499">
        <f xml:space="preserve"> Time!CR$97</f>
        <v>1</v>
      </c>
      <c r="CS13" s="499">
        <f xml:space="preserve"> Time!CS$97</f>
        <v>1</v>
      </c>
      <c r="CT13" s="499">
        <f xml:space="preserve"> Time!CT$97</f>
        <v>1</v>
      </c>
      <c r="CU13" s="499">
        <f xml:space="preserve"> Time!CU$97</f>
        <v>1</v>
      </c>
      <c r="CV13" s="499">
        <f xml:space="preserve"> Time!CV$97</f>
        <v>1</v>
      </c>
      <c r="CW13" s="499">
        <f xml:space="preserve"> Time!CW$97</f>
        <v>1</v>
      </c>
      <c r="CX13" s="499">
        <f xml:space="preserve"> Time!CX$97</f>
        <v>1</v>
      </c>
      <c r="CY13" s="499">
        <f xml:space="preserve"> Time!CY$97</f>
        <v>1</v>
      </c>
      <c r="CZ13" s="499">
        <f xml:space="preserve"> Time!CZ$97</f>
        <v>1</v>
      </c>
      <c r="DA13" s="499">
        <f xml:space="preserve"> Time!DA$97</f>
        <v>1</v>
      </c>
      <c r="DB13" s="499">
        <f xml:space="preserve"> Time!DB$97</f>
        <v>1</v>
      </c>
      <c r="DC13" s="499">
        <f xml:space="preserve"> Time!DC$97</f>
        <v>1</v>
      </c>
      <c r="DD13" s="499">
        <f xml:space="preserve"> Time!DD$97</f>
        <v>1</v>
      </c>
      <c r="DE13" s="499">
        <f xml:space="preserve"> Time!DE$97</f>
        <v>1</v>
      </c>
      <c r="DF13" s="499">
        <f xml:space="preserve"> Time!DF$97</f>
        <v>1</v>
      </c>
      <c r="DG13" s="499">
        <f xml:space="preserve"> Time!DG$97</f>
        <v>1</v>
      </c>
      <c r="DH13" s="499">
        <f xml:space="preserve"> Time!DH$97</f>
        <v>1</v>
      </c>
      <c r="DI13" s="499">
        <f xml:space="preserve"> Time!DI$97</f>
        <v>0</v>
      </c>
      <c r="DJ13" s="499">
        <f xml:space="preserve"> Time!DJ$97</f>
        <v>0</v>
      </c>
      <c r="DK13" s="499">
        <f xml:space="preserve"> Time!DK$97</f>
        <v>0</v>
      </c>
      <c r="DL13" s="499">
        <f xml:space="preserve"> Time!DL$97</f>
        <v>0</v>
      </c>
      <c r="DM13" s="499">
        <f xml:space="preserve"> Time!DM$97</f>
        <v>0</v>
      </c>
      <c r="DN13" s="499">
        <f xml:space="preserve"> Time!DN$97</f>
        <v>0</v>
      </c>
      <c r="DO13" s="499">
        <f xml:space="preserve"> Time!DO$97</f>
        <v>0</v>
      </c>
      <c r="DP13" s="499">
        <f xml:space="preserve"> Time!DP$97</f>
        <v>0</v>
      </c>
      <c r="DQ13" s="499">
        <f xml:space="preserve"> Time!DQ$97</f>
        <v>0</v>
      </c>
      <c r="DR13" s="499">
        <f xml:space="preserve"> Time!DR$97</f>
        <v>0</v>
      </c>
      <c r="DS13" s="499">
        <f xml:space="preserve"> Time!DS$97</f>
        <v>0</v>
      </c>
      <c r="DT13" s="499">
        <f xml:space="preserve"> Time!DT$97</f>
        <v>0</v>
      </c>
      <c r="DU13" s="499">
        <f xml:space="preserve"> Time!DU$97</f>
        <v>0</v>
      </c>
      <c r="DV13" s="499">
        <f xml:space="preserve"> Time!DV$97</f>
        <v>0</v>
      </c>
      <c r="DW13" s="499">
        <f xml:space="preserve"> Time!DW$97</f>
        <v>0</v>
      </c>
      <c r="DX13" s="499">
        <f xml:space="preserve"> Time!DX$97</f>
        <v>0</v>
      </c>
      <c r="DY13" s="499">
        <f xml:space="preserve"> Time!DY$97</f>
        <v>0</v>
      </c>
      <c r="DZ13" s="499">
        <f xml:space="preserve"> Time!DZ$97</f>
        <v>0</v>
      </c>
      <c r="EA13" s="499">
        <f xml:space="preserve"> Time!EA$97</f>
        <v>0</v>
      </c>
    </row>
    <row r="14" spans="1:131" hidden="1" outlineLevel="2" x14ac:dyDescent="0.35">
      <c r="A14" s="440"/>
      <c r="B14" s="440"/>
      <c r="C14" s="441"/>
      <c r="D14" s="211"/>
      <c r="E14" s="447" t="s">
        <v>185</v>
      </c>
      <c r="F14" s="447"/>
      <c r="G14" s="447" t="s">
        <v>167</v>
      </c>
      <c r="H14" s="447"/>
      <c r="I14" s="443"/>
      <c r="J14" s="297">
        <f t="shared" ref="J14:AO14" si="0" xml:space="preserve"> IF( J13 = 1, 1 / ((1 + $F11) ^ (J12 - 1)), 0)</f>
        <v>0</v>
      </c>
      <c r="K14" s="297">
        <f t="shared" si="0"/>
        <v>0</v>
      </c>
      <c r="L14" s="297">
        <f t="shared" si="0"/>
        <v>0</v>
      </c>
      <c r="M14" s="297">
        <f t="shared" si="0"/>
        <v>1</v>
      </c>
      <c r="N14" s="297">
        <f t="shared" si="0"/>
        <v>1</v>
      </c>
      <c r="O14" s="297">
        <f t="shared" si="0"/>
        <v>1</v>
      </c>
      <c r="P14" s="297">
        <f t="shared" si="0"/>
        <v>1</v>
      </c>
      <c r="Q14" s="297">
        <f t="shared" si="0"/>
        <v>0.99502487562189068</v>
      </c>
      <c r="R14" s="297">
        <f t="shared" si="0"/>
        <v>0.99502487562189068</v>
      </c>
      <c r="S14" s="297">
        <f t="shared" si="0"/>
        <v>0.99502487562189068</v>
      </c>
      <c r="T14" s="297">
        <f t="shared" si="0"/>
        <v>0.99502487562189068</v>
      </c>
      <c r="U14" s="297">
        <f t="shared" si="0"/>
        <v>0.99007450310635903</v>
      </c>
      <c r="V14" s="297">
        <f t="shared" si="0"/>
        <v>0.99007450310635903</v>
      </c>
      <c r="W14" s="297">
        <f t="shared" si="0"/>
        <v>0.99007450310635903</v>
      </c>
      <c r="X14" s="297">
        <f t="shared" si="0"/>
        <v>0.99007450310635903</v>
      </c>
      <c r="Y14" s="297">
        <f t="shared" si="0"/>
        <v>0.98514875930981005</v>
      </c>
      <c r="Z14" s="297">
        <f t="shared" si="0"/>
        <v>0.98514875930981005</v>
      </c>
      <c r="AA14" s="297">
        <f t="shared" si="0"/>
        <v>0.98514875930981005</v>
      </c>
      <c r="AB14" s="297">
        <f t="shared" si="0"/>
        <v>0.98514875930981005</v>
      </c>
      <c r="AC14" s="297">
        <f t="shared" si="0"/>
        <v>0.9802475217013038</v>
      </c>
      <c r="AD14" s="297">
        <f t="shared" si="0"/>
        <v>0.9802475217013038</v>
      </c>
      <c r="AE14" s="297">
        <f t="shared" si="0"/>
        <v>0.9802475217013038</v>
      </c>
      <c r="AF14" s="297">
        <f t="shared" si="0"/>
        <v>0.9802475217013038</v>
      </c>
      <c r="AG14" s="297">
        <f t="shared" si="0"/>
        <v>0.97537066835950648</v>
      </c>
      <c r="AH14" s="297">
        <f t="shared" si="0"/>
        <v>0.97537066835950648</v>
      </c>
      <c r="AI14" s="297">
        <f t="shared" si="0"/>
        <v>0.97537066835950648</v>
      </c>
      <c r="AJ14" s="297">
        <f t="shared" si="0"/>
        <v>0.97537066835950648</v>
      </c>
      <c r="AK14" s="297">
        <f t="shared" si="0"/>
        <v>0.97051807796965839</v>
      </c>
      <c r="AL14" s="297">
        <f t="shared" si="0"/>
        <v>0.97051807796965839</v>
      </c>
      <c r="AM14" s="297">
        <f t="shared" si="0"/>
        <v>0.97051807796965839</v>
      </c>
      <c r="AN14" s="297">
        <f t="shared" si="0"/>
        <v>0.97051807796965839</v>
      </c>
      <c r="AO14" s="297">
        <f t="shared" si="0"/>
        <v>0.96568962982055562</v>
      </c>
      <c r="AP14" s="297">
        <f t="shared" ref="AP14:BU14" si="1" xml:space="preserve"> IF( AP13 = 1, 1 / ((1 + $F11) ^ (AP12 - 1)), 0)</f>
        <v>0.96568962982055562</v>
      </c>
      <c r="AQ14" s="297">
        <f t="shared" si="1"/>
        <v>0.96568962982055562</v>
      </c>
      <c r="AR14" s="297">
        <f t="shared" si="1"/>
        <v>0.96568962982055562</v>
      </c>
      <c r="AS14" s="297">
        <f t="shared" si="1"/>
        <v>0.96088520380154796</v>
      </c>
      <c r="AT14" s="297">
        <f t="shared" si="1"/>
        <v>0.96088520380154796</v>
      </c>
      <c r="AU14" s="297">
        <f t="shared" si="1"/>
        <v>0.96088520380154796</v>
      </c>
      <c r="AV14" s="297">
        <f t="shared" si="1"/>
        <v>0.96088520380154796</v>
      </c>
      <c r="AW14" s="297">
        <f t="shared" si="1"/>
        <v>0.95610468039955032</v>
      </c>
      <c r="AX14" s="297">
        <f t="shared" si="1"/>
        <v>0.95610468039955032</v>
      </c>
      <c r="AY14" s="297">
        <f t="shared" si="1"/>
        <v>0.95610468039955032</v>
      </c>
      <c r="AZ14" s="297">
        <f t="shared" si="1"/>
        <v>0.95610468039955032</v>
      </c>
      <c r="BA14" s="297">
        <f t="shared" si="1"/>
        <v>0.95134794069607009</v>
      </c>
      <c r="BB14" s="297">
        <f t="shared" si="1"/>
        <v>0.95134794069607009</v>
      </c>
      <c r="BC14" s="297">
        <f t="shared" si="1"/>
        <v>0.95134794069607009</v>
      </c>
      <c r="BD14" s="297">
        <f t="shared" si="1"/>
        <v>0.95134794069607009</v>
      </c>
      <c r="BE14" s="297">
        <f t="shared" si="1"/>
        <v>0.94661486636424896</v>
      </c>
      <c r="BF14" s="297">
        <f t="shared" si="1"/>
        <v>0.94661486636424896</v>
      </c>
      <c r="BG14" s="297">
        <f t="shared" si="1"/>
        <v>0.94661486636424896</v>
      </c>
      <c r="BH14" s="297">
        <f t="shared" si="1"/>
        <v>0.94661486636424896</v>
      </c>
      <c r="BI14" s="297">
        <f t="shared" si="1"/>
        <v>0.94190533966591972</v>
      </c>
      <c r="BJ14" s="297">
        <f t="shared" si="1"/>
        <v>0.94190533966591972</v>
      </c>
      <c r="BK14" s="297">
        <f t="shared" si="1"/>
        <v>0.94190533966591972</v>
      </c>
      <c r="BL14" s="297">
        <f t="shared" si="1"/>
        <v>0.94190533966591972</v>
      </c>
      <c r="BM14" s="297">
        <f t="shared" si="1"/>
        <v>0.93721924344867635</v>
      </c>
      <c r="BN14" s="297">
        <f t="shared" si="1"/>
        <v>0.93721924344867635</v>
      </c>
      <c r="BO14" s="297">
        <f t="shared" si="1"/>
        <v>0.93721924344867635</v>
      </c>
      <c r="BP14" s="297">
        <f t="shared" si="1"/>
        <v>0.93721924344867635</v>
      </c>
      <c r="BQ14" s="297">
        <f t="shared" si="1"/>
        <v>0.93255646114296176</v>
      </c>
      <c r="BR14" s="297">
        <f t="shared" si="1"/>
        <v>0.93255646114296176</v>
      </c>
      <c r="BS14" s="297">
        <f t="shared" si="1"/>
        <v>0.93255646114296176</v>
      </c>
      <c r="BT14" s="297">
        <f t="shared" si="1"/>
        <v>0.93255646114296176</v>
      </c>
      <c r="BU14" s="297">
        <f t="shared" si="1"/>
        <v>0.92791687675916612</v>
      </c>
      <c r="BV14" s="297">
        <f t="shared" ref="BV14:DA14" si="2" xml:space="preserve"> IF( BV13 = 1, 1 / ((1 + $F11) ^ (BV12 - 1)), 0)</f>
        <v>0.92791687675916612</v>
      </c>
      <c r="BW14" s="297">
        <f t="shared" si="2"/>
        <v>0.92791687675916612</v>
      </c>
      <c r="BX14" s="297">
        <f t="shared" si="2"/>
        <v>0.92791687675916612</v>
      </c>
      <c r="BY14" s="297">
        <f t="shared" si="2"/>
        <v>0.92330037488474248</v>
      </c>
      <c r="BZ14" s="297">
        <f t="shared" si="2"/>
        <v>0.92330037488474248</v>
      </c>
      <c r="CA14" s="297">
        <f t="shared" si="2"/>
        <v>0.92330037488474248</v>
      </c>
      <c r="CB14" s="297">
        <f t="shared" si="2"/>
        <v>0.92330037488474248</v>
      </c>
      <c r="CC14" s="297">
        <f t="shared" si="2"/>
        <v>0.9187068406813359</v>
      </c>
      <c r="CD14" s="297">
        <f t="shared" si="2"/>
        <v>0.9187068406813359</v>
      </c>
      <c r="CE14" s="297">
        <f t="shared" si="2"/>
        <v>0.9187068406813359</v>
      </c>
      <c r="CF14" s="297">
        <f t="shared" si="2"/>
        <v>0.9187068406813359</v>
      </c>
      <c r="CG14" s="297">
        <f t="shared" si="2"/>
        <v>0.91413615988192654</v>
      </c>
      <c r="CH14" s="297">
        <f t="shared" si="2"/>
        <v>0.91413615988192654</v>
      </c>
      <c r="CI14" s="297">
        <f t="shared" si="2"/>
        <v>0.91413615988192654</v>
      </c>
      <c r="CJ14" s="297">
        <f t="shared" si="2"/>
        <v>0.91413615988192654</v>
      </c>
      <c r="CK14" s="297">
        <f t="shared" si="2"/>
        <v>0.90958821878798668</v>
      </c>
      <c r="CL14" s="297">
        <f t="shared" si="2"/>
        <v>0.90958821878798668</v>
      </c>
      <c r="CM14" s="297">
        <f t="shared" si="2"/>
        <v>0.90958821878798668</v>
      </c>
      <c r="CN14" s="297">
        <f t="shared" si="2"/>
        <v>0.90958821878798668</v>
      </c>
      <c r="CO14" s="297">
        <f t="shared" si="2"/>
        <v>0.90506290426665348</v>
      </c>
      <c r="CP14" s="297">
        <f t="shared" si="2"/>
        <v>0.90506290426665348</v>
      </c>
      <c r="CQ14" s="297">
        <f t="shared" si="2"/>
        <v>0.90506290426665348</v>
      </c>
      <c r="CR14" s="297">
        <f t="shared" si="2"/>
        <v>0.90506290426665348</v>
      </c>
      <c r="CS14" s="297">
        <f t="shared" si="2"/>
        <v>0.90056010374791418</v>
      </c>
      <c r="CT14" s="297">
        <f t="shared" si="2"/>
        <v>0.90056010374791418</v>
      </c>
      <c r="CU14" s="297">
        <f t="shared" si="2"/>
        <v>0.90056010374791418</v>
      </c>
      <c r="CV14" s="297">
        <f t="shared" si="2"/>
        <v>0.90056010374791418</v>
      </c>
      <c r="CW14" s="297">
        <f t="shared" si="2"/>
        <v>0.89607970522180524</v>
      </c>
      <c r="CX14" s="297">
        <f t="shared" si="2"/>
        <v>0.89607970522180524</v>
      </c>
      <c r="CY14" s="297">
        <f t="shared" si="2"/>
        <v>0.89607970522180524</v>
      </c>
      <c r="CZ14" s="297">
        <f t="shared" si="2"/>
        <v>0.89607970522180524</v>
      </c>
      <c r="DA14" s="297">
        <f t="shared" si="2"/>
        <v>0.89162159723562728</v>
      </c>
      <c r="DB14" s="297">
        <f t="shared" ref="DB14:EA14" si="3" xml:space="preserve"> IF( DB13 = 1, 1 / ((1 + $F11) ^ (DB12 - 1)), 0)</f>
        <v>0.89162159723562728</v>
      </c>
      <c r="DC14" s="297">
        <f t="shared" si="3"/>
        <v>0.89162159723562728</v>
      </c>
      <c r="DD14" s="297">
        <f t="shared" si="3"/>
        <v>0.89162159723562728</v>
      </c>
      <c r="DE14" s="297">
        <f t="shared" si="3"/>
        <v>0.88718566889117134</v>
      </c>
      <c r="DF14" s="297">
        <f t="shared" si="3"/>
        <v>0.88718566889117134</v>
      </c>
      <c r="DG14" s="297">
        <f t="shared" si="3"/>
        <v>0.88718566889117134</v>
      </c>
      <c r="DH14" s="297">
        <f t="shared" si="3"/>
        <v>0.88718566889117134</v>
      </c>
      <c r="DI14" s="297">
        <f t="shared" si="3"/>
        <v>0</v>
      </c>
      <c r="DJ14" s="297">
        <f t="shared" si="3"/>
        <v>0</v>
      </c>
      <c r="DK14" s="297">
        <f t="shared" si="3"/>
        <v>0</v>
      </c>
      <c r="DL14" s="297">
        <f t="shared" si="3"/>
        <v>0</v>
      </c>
      <c r="DM14" s="297">
        <f t="shared" si="3"/>
        <v>0</v>
      </c>
      <c r="DN14" s="297">
        <f t="shared" si="3"/>
        <v>0</v>
      </c>
      <c r="DO14" s="297">
        <f t="shared" si="3"/>
        <v>0</v>
      </c>
      <c r="DP14" s="297">
        <f t="shared" si="3"/>
        <v>0</v>
      </c>
      <c r="DQ14" s="297">
        <f t="shared" si="3"/>
        <v>0</v>
      </c>
      <c r="DR14" s="297">
        <f t="shared" si="3"/>
        <v>0</v>
      </c>
      <c r="DS14" s="297">
        <f t="shared" si="3"/>
        <v>0</v>
      </c>
      <c r="DT14" s="297">
        <f t="shared" si="3"/>
        <v>0</v>
      </c>
      <c r="DU14" s="297">
        <f t="shared" si="3"/>
        <v>0</v>
      </c>
      <c r="DV14" s="297">
        <f t="shared" si="3"/>
        <v>0</v>
      </c>
      <c r="DW14" s="297">
        <f t="shared" si="3"/>
        <v>0</v>
      </c>
      <c r="DX14" s="297">
        <f t="shared" si="3"/>
        <v>0</v>
      </c>
      <c r="DY14" s="297">
        <f t="shared" si="3"/>
        <v>0</v>
      </c>
      <c r="DZ14" s="297">
        <f t="shared" si="3"/>
        <v>0</v>
      </c>
      <c r="EA14" s="297">
        <f t="shared" si="3"/>
        <v>0</v>
      </c>
    </row>
    <row r="15" spans="1:131" hidden="1" outlineLevel="1" x14ac:dyDescent="0.35">
      <c r="A15" s="492"/>
      <c r="B15" s="492"/>
      <c r="C15" s="493"/>
      <c r="E15" s="494"/>
      <c r="F15" s="494"/>
      <c r="G15" s="494"/>
      <c r="H15" s="494"/>
      <c r="I15" s="495"/>
      <c r="J15" s="494"/>
    </row>
    <row r="16" spans="1:131" hidden="1" outlineLevel="1" x14ac:dyDescent="0.35">
      <c r="A16" s="492"/>
      <c r="B16" s="492" t="s">
        <v>168</v>
      </c>
      <c r="C16" s="493"/>
      <c r="E16" s="494"/>
      <c r="F16" s="494"/>
      <c r="G16" s="494"/>
      <c r="H16" s="494"/>
      <c r="I16" s="495"/>
      <c r="J16" s="494"/>
    </row>
    <row r="17" spans="1:131" s="506" customFormat="1" hidden="1" outlineLevel="2" x14ac:dyDescent="0.35">
      <c r="A17" s="496"/>
      <c r="B17" s="496"/>
      <c r="C17" s="497"/>
      <c r="D17" s="296"/>
      <c r="E17" s="498" t="str">
        <f xml:space="preserve"> InpC!E$24</f>
        <v>Q1 seasonal adjustment</v>
      </c>
      <c r="F17" s="498">
        <f xml:space="preserve"> InpC!F$24</f>
        <v>0.33</v>
      </c>
      <c r="G17" s="498" t="str">
        <f xml:space="preserve"> InpC!G$24</f>
        <v>% of annual yield</v>
      </c>
      <c r="H17" s="296"/>
      <c r="I17" s="298"/>
      <c r="J17" s="298"/>
      <c r="K17" s="206"/>
      <c r="L17" s="206"/>
      <c r="M17" s="206"/>
      <c r="N17" s="206"/>
      <c r="O17" s="206"/>
      <c r="P17" s="206"/>
      <c r="Q17" s="206"/>
      <c r="R17" s="206"/>
      <c r="S17" s="206"/>
      <c r="T17" s="206"/>
      <c r="U17" s="206"/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  <c r="AF17" s="206"/>
      <c r="AG17" s="206"/>
      <c r="AH17" s="206"/>
      <c r="AI17" s="206"/>
      <c r="AJ17" s="206"/>
      <c r="AK17" s="206"/>
      <c r="AL17" s="206"/>
      <c r="AM17" s="206"/>
      <c r="AN17" s="206"/>
      <c r="AO17" s="206"/>
      <c r="AP17" s="206"/>
      <c r="AQ17" s="206"/>
      <c r="AR17" s="206"/>
      <c r="AS17" s="206"/>
      <c r="AT17" s="206"/>
      <c r="AU17" s="206"/>
      <c r="AV17" s="206"/>
      <c r="AW17" s="206"/>
      <c r="AX17" s="206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206"/>
      <c r="BN17" s="206"/>
      <c r="BO17" s="206"/>
      <c r="BP17" s="206"/>
      <c r="BQ17" s="206"/>
      <c r="BR17" s="206"/>
      <c r="BS17" s="206"/>
      <c r="BT17" s="206"/>
      <c r="BU17" s="206"/>
      <c r="BV17" s="206"/>
      <c r="BW17" s="206"/>
      <c r="BX17" s="206"/>
      <c r="BY17" s="206"/>
      <c r="BZ17" s="206"/>
      <c r="CA17" s="206"/>
      <c r="CB17" s="206"/>
      <c r="CC17" s="206"/>
      <c r="CD17" s="206"/>
      <c r="CE17" s="206"/>
      <c r="CF17" s="206"/>
      <c r="CG17" s="206"/>
      <c r="CH17" s="206"/>
      <c r="CI17" s="206"/>
      <c r="CJ17" s="206"/>
      <c r="CK17" s="206"/>
      <c r="CL17" s="206"/>
      <c r="CM17" s="206"/>
      <c r="CN17" s="206"/>
      <c r="CO17" s="206"/>
      <c r="CP17" s="206"/>
      <c r="CQ17" s="206"/>
      <c r="CR17" s="206"/>
      <c r="CS17" s="206"/>
      <c r="CT17" s="206"/>
      <c r="CU17" s="206"/>
      <c r="CV17" s="206"/>
      <c r="CW17" s="206"/>
      <c r="CX17" s="206"/>
      <c r="CY17" s="206"/>
      <c r="CZ17" s="206"/>
      <c r="DA17" s="206"/>
      <c r="DB17" s="206"/>
      <c r="DC17" s="206"/>
      <c r="DD17" s="206"/>
      <c r="DE17" s="206"/>
      <c r="DF17" s="206"/>
      <c r="DG17" s="206"/>
      <c r="DH17" s="206"/>
      <c r="DI17" s="206"/>
      <c r="DJ17" s="206"/>
      <c r="DK17" s="206"/>
      <c r="DL17" s="206"/>
      <c r="DM17" s="206"/>
      <c r="DN17" s="206"/>
      <c r="DO17" s="206"/>
      <c r="DP17" s="206"/>
      <c r="DQ17" s="206"/>
      <c r="DR17" s="206"/>
      <c r="DS17" s="206"/>
      <c r="DT17" s="206"/>
      <c r="DU17" s="206"/>
      <c r="DV17" s="206"/>
      <c r="DW17" s="206"/>
      <c r="DX17" s="206"/>
      <c r="DY17" s="206"/>
      <c r="DZ17" s="206"/>
      <c r="EA17" s="206"/>
    </row>
    <row r="18" spans="1:131" s="506" customFormat="1" hidden="1" outlineLevel="2" x14ac:dyDescent="0.35">
      <c r="A18" s="496"/>
      <c r="B18" s="496"/>
      <c r="C18" s="497"/>
      <c r="D18" s="296"/>
      <c r="E18" s="498" t="str">
        <f xml:space="preserve"> InpC!E$25</f>
        <v>Q2 seasonal adjustment</v>
      </c>
      <c r="F18" s="498">
        <f xml:space="preserve"> InpC!F$25</f>
        <v>0.36</v>
      </c>
      <c r="G18" s="498" t="str">
        <f xml:space="preserve"> InpC!G$25</f>
        <v>% of annual yield</v>
      </c>
      <c r="H18" s="296"/>
      <c r="I18" s="298"/>
      <c r="J18" s="298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206"/>
      <c r="BN18" s="206"/>
      <c r="BO18" s="206"/>
      <c r="BP18" s="206"/>
      <c r="BQ18" s="206"/>
      <c r="BR18" s="206"/>
      <c r="BS18" s="206"/>
      <c r="BT18" s="206"/>
      <c r="BU18" s="206"/>
      <c r="BV18" s="206"/>
      <c r="BW18" s="206"/>
      <c r="BX18" s="206"/>
      <c r="BY18" s="206"/>
      <c r="BZ18" s="206"/>
      <c r="CA18" s="206"/>
      <c r="CB18" s="206"/>
      <c r="CC18" s="206"/>
      <c r="CD18" s="206"/>
      <c r="CE18" s="206"/>
      <c r="CF18" s="206"/>
      <c r="CG18" s="206"/>
      <c r="CH18" s="206"/>
      <c r="CI18" s="206"/>
      <c r="CJ18" s="206"/>
      <c r="CK18" s="206"/>
      <c r="CL18" s="206"/>
      <c r="CM18" s="206"/>
      <c r="CN18" s="206"/>
      <c r="CO18" s="206"/>
      <c r="CP18" s="206"/>
      <c r="CQ18" s="206"/>
      <c r="CR18" s="206"/>
      <c r="CS18" s="206"/>
      <c r="CT18" s="206"/>
      <c r="CU18" s="206"/>
      <c r="CV18" s="206"/>
      <c r="CW18" s="206"/>
      <c r="CX18" s="206"/>
      <c r="CY18" s="206"/>
      <c r="CZ18" s="206"/>
      <c r="DA18" s="206"/>
      <c r="DB18" s="206"/>
      <c r="DC18" s="206"/>
      <c r="DD18" s="206"/>
      <c r="DE18" s="206"/>
      <c r="DF18" s="206"/>
      <c r="DG18" s="206"/>
      <c r="DH18" s="206"/>
      <c r="DI18" s="206"/>
      <c r="DJ18" s="206"/>
      <c r="DK18" s="206"/>
      <c r="DL18" s="206"/>
      <c r="DM18" s="206"/>
      <c r="DN18" s="206"/>
      <c r="DO18" s="206"/>
      <c r="DP18" s="206"/>
      <c r="DQ18" s="206"/>
      <c r="DR18" s="206"/>
      <c r="DS18" s="206"/>
      <c r="DT18" s="206"/>
      <c r="DU18" s="206"/>
      <c r="DV18" s="206"/>
      <c r="DW18" s="206"/>
      <c r="DX18" s="206"/>
      <c r="DY18" s="206"/>
      <c r="DZ18" s="206"/>
      <c r="EA18" s="206"/>
    </row>
    <row r="19" spans="1:131" s="506" customFormat="1" hidden="1" outlineLevel="2" x14ac:dyDescent="0.35">
      <c r="A19" s="496"/>
      <c r="B19" s="496"/>
      <c r="C19" s="497"/>
      <c r="D19" s="296"/>
      <c r="E19" s="498" t="str">
        <f xml:space="preserve"> InpC!E$26</f>
        <v>Q3 seasonal adjustment</v>
      </c>
      <c r="F19" s="498">
        <f xml:space="preserve"> InpC!F$26</f>
        <v>0.15499999999999992</v>
      </c>
      <c r="G19" s="498" t="str">
        <f xml:space="preserve"> InpC!G$26</f>
        <v>% of annual yield</v>
      </c>
      <c r="H19" s="296"/>
      <c r="I19" s="298"/>
      <c r="J19" s="298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206"/>
      <c r="BN19" s="206"/>
      <c r="BO19" s="206"/>
      <c r="BP19" s="206"/>
      <c r="BQ19" s="206"/>
      <c r="BR19" s="206"/>
      <c r="BS19" s="206"/>
      <c r="BT19" s="206"/>
      <c r="BU19" s="206"/>
      <c r="BV19" s="206"/>
      <c r="BW19" s="206"/>
      <c r="BX19" s="206"/>
      <c r="BY19" s="206"/>
      <c r="BZ19" s="206"/>
      <c r="CA19" s="206"/>
      <c r="CB19" s="206"/>
      <c r="CC19" s="206"/>
      <c r="CD19" s="206"/>
      <c r="CE19" s="206"/>
      <c r="CF19" s="206"/>
      <c r="CG19" s="206"/>
      <c r="CH19" s="206"/>
      <c r="CI19" s="206"/>
      <c r="CJ19" s="206"/>
      <c r="CK19" s="206"/>
      <c r="CL19" s="206"/>
      <c r="CM19" s="206"/>
      <c r="CN19" s="206"/>
      <c r="CO19" s="206"/>
      <c r="CP19" s="206"/>
      <c r="CQ19" s="206"/>
      <c r="CR19" s="206"/>
      <c r="CS19" s="206"/>
      <c r="CT19" s="206"/>
      <c r="CU19" s="206"/>
      <c r="CV19" s="206"/>
      <c r="CW19" s="206"/>
      <c r="CX19" s="206"/>
      <c r="CY19" s="206"/>
      <c r="CZ19" s="206"/>
      <c r="DA19" s="206"/>
      <c r="DB19" s="206"/>
      <c r="DC19" s="206"/>
      <c r="DD19" s="206"/>
      <c r="DE19" s="206"/>
      <c r="DF19" s="206"/>
      <c r="DG19" s="206"/>
      <c r="DH19" s="206"/>
      <c r="DI19" s="206"/>
      <c r="DJ19" s="206"/>
      <c r="DK19" s="206"/>
      <c r="DL19" s="206"/>
      <c r="DM19" s="206"/>
      <c r="DN19" s="206"/>
      <c r="DO19" s="206"/>
      <c r="DP19" s="206"/>
      <c r="DQ19" s="206"/>
      <c r="DR19" s="206"/>
      <c r="DS19" s="206"/>
      <c r="DT19" s="206"/>
      <c r="DU19" s="206"/>
      <c r="DV19" s="206"/>
      <c r="DW19" s="206"/>
      <c r="DX19" s="206"/>
      <c r="DY19" s="206"/>
      <c r="DZ19" s="206"/>
      <c r="EA19" s="206"/>
    </row>
    <row r="20" spans="1:131" s="506" customFormat="1" hidden="1" outlineLevel="2" x14ac:dyDescent="0.35">
      <c r="A20" s="496"/>
      <c r="B20" s="496"/>
      <c r="C20" s="497"/>
      <c r="D20" s="296"/>
      <c r="E20" s="498" t="str">
        <f xml:space="preserve"> InpC!E$27</f>
        <v>Q4 seasonal adjustment</v>
      </c>
      <c r="F20" s="498">
        <f xml:space="preserve"> InpC!F$27</f>
        <v>0.155</v>
      </c>
      <c r="G20" s="498" t="str">
        <f xml:space="preserve"> InpC!G$27</f>
        <v>% of annual yield</v>
      </c>
      <c r="H20" s="296"/>
      <c r="I20" s="298"/>
      <c r="J20" s="298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6"/>
      <c r="AB20" s="206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6"/>
      <c r="AP20" s="206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206"/>
      <c r="BN20" s="206"/>
      <c r="BO20" s="206"/>
      <c r="BP20" s="206"/>
      <c r="BQ20" s="206"/>
      <c r="BR20" s="206"/>
      <c r="BS20" s="206"/>
      <c r="BT20" s="206"/>
      <c r="BU20" s="206"/>
      <c r="BV20" s="206"/>
      <c r="BW20" s="206"/>
      <c r="BX20" s="206"/>
      <c r="BY20" s="206"/>
      <c r="BZ20" s="206"/>
      <c r="CA20" s="206"/>
      <c r="CB20" s="206"/>
      <c r="CC20" s="206"/>
      <c r="CD20" s="206"/>
      <c r="CE20" s="206"/>
      <c r="CF20" s="206"/>
      <c r="CG20" s="206"/>
      <c r="CH20" s="206"/>
      <c r="CI20" s="206"/>
      <c r="CJ20" s="206"/>
      <c r="CK20" s="206"/>
      <c r="CL20" s="206"/>
      <c r="CM20" s="206"/>
      <c r="CN20" s="206"/>
      <c r="CO20" s="206"/>
      <c r="CP20" s="206"/>
      <c r="CQ20" s="206"/>
      <c r="CR20" s="206"/>
      <c r="CS20" s="206"/>
      <c r="CT20" s="206"/>
      <c r="CU20" s="206"/>
      <c r="CV20" s="206"/>
      <c r="CW20" s="206"/>
      <c r="CX20" s="206"/>
      <c r="CY20" s="206"/>
      <c r="CZ20" s="206"/>
      <c r="DA20" s="206"/>
      <c r="DB20" s="206"/>
      <c r="DC20" s="206"/>
      <c r="DD20" s="206"/>
      <c r="DE20" s="206"/>
      <c r="DF20" s="206"/>
      <c r="DG20" s="206"/>
      <c r="DH20" s="206"/>
      <c r="DI20" s="206"/>
      <c r="DJ20" s="206"/>
      <c r="DK20" s="206"/>
      <c r="DL20" s="206"/>
      <c r="DM20" s="206"/>
      <c r="DN20" s="206"/>
      <c r="DO20" s="206"/>
      <c r="DP20" s="206"/>
      <c r="DQ20" s="206"/>
      <c r="DR20" s="206"/>
      <c r="DS20" s="206"/>
      <c r="DT20" s="206"/>
      <c r="DU20" s="206"/>
      <c r="DV20" s="206"/>
      <c r="DW20" s="206"/>
      <c r="DX20" s="206"/>
      <c r="DY20" s="206"/>
      <c r="DZ20" s="206"/>
      <c r="EA20" s="206"/>
    </row>
    <row r="21" spans="1:131" s="506" customFormat="1" hidden="1" outlineLevel="2" x14ac:dyDescent="0.35">
      <c r="A21" s="440"/>
      <c r="B21" s="440"/>
      <c r="C21" s="441"/>
      <c r="D21" s="211"/>
      <c r="E21" s="509" t="str">
        <f xml:space="preserve"> Time!E$114</f>
        <v>Period number</v>
      </c>
      <c r="F21" s="509">
        <f xml:space="preserve"> Time!F$114</f>
        <v>0</v>
      </c>
      <c r="G21" s="509" t="str">
        <f xml:space="preserve"> Time!G$114</f>
        <v>counter</v>
      </c>
      <c r="H21" s="509">
        <f xml:space="preserve"> Time!H$114</f>
        <v>0</v>
      </c>
      <c r="I21" s="509">
        <f xml:space="preserve"> Time!I$114</f>
        <v>0</v>
      </c>
      <c r="J21" s="509">
        <f xml:space="preserve"> Time!J$114</f>
        <v>0</v>
      </c>
      <c r="K21" s="509">
        <f xml:space="preserve"> Time!K$114</f>
        <v>0</v>
      </c>
      <c r="L21" s="509">
        <f xml:space="preserve"> Time!L$114</f>
        <v>0</v>
      </c>
      <c r="M21" s="509">
        <f xml:space="preserve"> Time!M$114</f>
        <v>1</v>
      </c>
      <c r="N21" s="509">
        <f xml:space="preserve"> Time!N$114</f>
        <v>2</v>
      </c>
      <c r="O21" s="509">
        <f xml:space="preserve"> Time!O$114</f>
        <v>3</v>
      </c>
      <c r="P21" s="509">
        <f xml:space="preserve"> Time!P$114</f>
        <v>4</v>
      </c>
      <c r="Q21" s="509">
        <f xml:space="preserve"> Time!Q$114</f>
        <v>1</v>
      </c>
      <c r="R21" s="509">
        <f xml:space="preserve"> Time!R$114</f>
        <v>2</v>
      </c>
      <c r="S21" s="509">
        <f xml:space="preserve"> Time!S$114</f>
        <v>3</v>
      </c>
      <c r="T21" s="509">
        <f xml:space="preserve"> Time!T$114</f>
        <v>4</v>
      </c>
      <c r="U21" s="509">
        <f xml:space="preserve"> Time!U$114</f>
        <v>1</v>
      </c>
      <c r="V21" s="509">
        <f xml:space="preserve"> Time!V$114</f>
        <v>2</v>
      </c>
      <c r="W21" s="509">
        <f xml:space="preserve"> Time!W$114</f>
        <v>3</v>
      </c>
      <c r="X21" s="509">
        <f xml:space="preserve"> Time!X$114</f>
        <v>4</v>
      </c>
      <c r="Y21" s="509">
        <f xml:space="preserve"> Time!Y$114</f>
        <v>1</v>
      </c>
      <c r="Z21" s="509">
        <f xml:space="preserve"> Time!Z$114</f>
        <v>2</v>
      </c>
      <c r="AA21" s="509">
        <f xml:space="preserve"> Time!AA$114</f>
        <v>3</v>
      </c>
      <c r="AB21" s="509">
        <f xml:space="preserve"> Time!AB$114</f>
        <v>4</v>
      </c>
      <c r="AC21" s="509">
        <f xml:space="preserve"> Time!AC$114</f>
        <v>1</v>
      </c>
      <c r="AD21" s="509">
        <f xml:space="preserve"> Time!AD$114</f>
        <v>2</v>
      </c>
      <c r="AE21" s="509">
        <f xml:space="preserve"> Time!AE$114</f>
        <v>3</v>
      </c>
      <c r="AF21" s="509">
        <f xml:space="preserve"> Time!AF$114</f>
        <v>4</v>
      </c>
      <c r="AG21" s="509">
        <f xml:space="preserve"> Time!AG$114</f>
        <v>1</v>
      </c>
      <c r="AH21" s="509">
        <f xml:space="preserve"> Time!AH$114</f>
        <v>2</v>
      </c>
      <c r="AI21" s="509">
        <f xml:space="preserve"> Time!AI$114</f>
        <v>3</v>
      </c>
      <c r="AJ21" s="509">
        <f xml:space="preserve"> Time!AJ$114</f>
        <v>4</v>
      </c>
      <c r="AK21" s="509">
        <f xml:space="preserve"> Time!AK$114</f>
        <v>1</v>
      </c>
      <c r="AL21" s="509">
        <f xml:space="preserve"> Time!AL$114</f>
        <v>2</v>
      </c>
      <c r="AM21" s="509">
        <f xml:space="preserve"> Time!AM$114</f>
        <v>3</v>
      </c>
      <c r="AN21" s="509">
        <f xml:space="preserve"> Time!AN$114</f>
        <v>4</v>
      </c>
      <c r="AO21" s="509">
        <f xml:space="preserve"> Time!AO$114</f>
        <v>1</v>
      </c>
      <c r="AP21" s="509">
        <f xml:space="preserve"> Time!AP$114</f>
        <v>2</v>
      </c>
      <c r="AQ21" s="509">
        <f xml:space="preserve"> Time!AQ$114</f>
        <v>3</v>
      </c>
      <c r="AR21" s="509">
        <f xml:space="preserve"> Time!AR$114</f>
        <v>4</v>
      </c>
      <c r="AS21" s="509">
        <f xml:space="preserve"> Time!AS$114</f>
        <v>1</v>
      </c>
      <c r="AT21" s="509">
        <f xml:space="preserve"> Time!AT$114</f>
        <v>2</v>
      </c>
      <c r="AU21" s="509">
        <f xml:space="preserve"> Time!AU$114</f>
        <v>3</v>
      </c>
      <c r="AV21" s="509">
        <f xml:space="preserve"> Time!AV$114</f>
        <v>4</v>
      </c>
      <c r="AW21" s="509">
        <f xml:space="preserve"> Time!AW$114</f>
        <v>1</v>
      </c>
      <c r="AX21" s="509">
        <f xml:space="preserve"> Time!AX$114</f>
        <v>2</v>
      </c>
      <c r="AY21" s="509">
        <f xml:space="preserve"> Time!AY$114</f>
        <v>3</v>
      </c>
      <c r="AZ21" s="509">
        <f xml:space="preserve"> Time!AZ$114</f>
        <v>4</v>
      </c>
      <c r="BA21" s="509">
        <f xml:space="preserve"> Time!BA$114</f>
        <v>1</v>
      </c>
      <c r="BB21" s="509">
        <f xml:space="preserve"> Time!BB$114</f>
        <v>2</v>
      </c>
      <c r="BC21" s="509">
        <f xml:space="preserve"> Time!BC$114</f>
        <v>3</v>
      </c>
      <c r="BD21" s="509">
        <f xml:space="preserve"> Time!BD$114</f>
        <v>4</v>
      </c>
      <c r="BE21" s="509">
        <f xml:space="preserve"> Time!BE$114</f>
        <v>1</v>
      </c>
      <c r="BF21" s="509">
        <f xml:space="preserve"> Time!BF$114</f>
        <v>2</v>
      </c>
      <c r="BG21" s="509">
        <f xml:space="preserve"> Time!BG$114</f>
        <v>3</v>
      </c>
      <c r="BH21" s="509">
        <f xml:space="preserve"> Time!BH$114</f>
        <v>4</v>
      </c>
      <c r="BI21" s="509">
        <f xml:space="preserve"> Time!BI$114</f>
        <v>1</v>
      </c>
      <c r="BJ21" s="509">
        <f xml:space="preserve"> Time!BJ$114</f>
        <v>2</v>
      </c>
      <c r="BK21" s="509">
        <f xml:space="preserve"> Time!BK$114</f>
        <v>3</v>
      </c>
      <c r="BL21" s="509">
        <f xml:space="preserve"> Time!BL$114</f>
        <v>4</v>
      </c>
      <c r="BM21" s="509">
        <f xml:space="preserve"> Time!BM$114</f>
        <v>1</v>
      </c>
      <c r="BN21" s="509">
        <f xml:space="preserve"> Time!BN$114</f>
        <v>2</v>
      </c>
      <c r="BO21" s="509">
        <f xml:space="preserve"> Time!BO$114</f>
        <v>3</v>
      </c>
      <c r="BP21" s="509">
        <f xml:space="preserve"> Time!BP$114</f>
        <v>4</v>
      </c>
      <c r="BQ21" s="509">
        <f xml:space="preserve"> Time!BQ$114</f>
        <v>1</v>
      </c>
      <c r="BR21" s="509">
        <f xml:space="preserve"> Time!BR$114</f>
        <v>2</v>
      </c>
      <c r="BS21" s="509">
        <f xml:space="preserve"> Time!BS$114</f>
        <v>3</v>
      </c>
      <c r="BT21" s="509">
        <f xml:space="preserve"> Time!BT$114</f>
        <v>4</v>
      </c>
      <c r="BU21" s="509">
        <f xml:space="preserve"> Time!BU$114</f>
        <v>1</v>
      </c>
      <c r="BV21" s="509">
        <f xml:space="preserve"> Time!BV$114</f>
        <v>2</v>
      </c>
      <c r="BW21" s="509">
        <f xml:space="preserve"> Time!BW$114</f>
        <v>3</v>
      </c>
      <c r="BX21" s="509">
        <f xml:space="preserve"> Time!BX$114</f>
        <v>4</v>
      </c>
      <c r="BY21" s="509">
        <f xml:space="preserve"> Time!BY$114</f>
        <v>1</v>
      </c>
      <c r="BZ21" s="509">
        <f xml:space="preserve"> Time!BZ$114</f>
        <v>2</v>
      </c>
      <c r="CA21" s="509">
        <f xml:space="preserve"> Time!CA$114</f>
        <v>3</v>
      </c>
      <c r="CB21" s="509">
        <f xml:space="preserve"> Time!CB$114</f>
        <v>4</v>
      </c>
      <c r="CC21" s="509">
        <f xml:space="preserve"> Time!CC$114</f>
        <v>1</v>
      </c>
      <c r="CD21" s="509">
        <f xml:space="preserve"> Time!CD$114</f>
        <v>2</v>
      </c>
      <c r="CE21" s="509">
        <f xml:space="preserve"> Time!CE$114</f>
        <v>3</v>
      </c>
      <c r="CF21" s="509">
        <f xml:space="preserve"> Time!CF$114</f>
        <v>4</v>
      </c>
      <c r="CG21" s="509">
        <f xml:space="preserve"> Time!CG$114</f>
        <v>1</v>
      </c>
      <c r="CH21" s="509">
        <f xml:space="preserve"> Time!CH$114</f>
        <v>2</v>
      </c>
      <c r="CI21" s="509">
        <f xml:space="preserve"> Time!CI$114</f>
        <v>3</v>
      </c>
      <c r="CJ21" s="509">
        <f xml:space="preserve"> Time!CJ$114</f>
        <v>4</v>
      </c>
      <c r="CK21" s="509">
        <f xml:space="preserve"> Time!CK$114</f>
        <v>1</v>
      </c>
      <c r="CL21" s="509">
        <f xml:space="preserve"> Time!CL$114</f>
        <v>2</v>
      </c>
      <c r="CM21" s="509">
        <f xml:space="preserve"> Time!CM$114</f>
        <v>3</v>
      </c>
      <c r="CN21" s="509">
        <f xml:space="preserve"> Time!CN$114</f>
        <v>4</v>
      </c>
      <c r="CO21" s="509">
        <f xml:space="preserve"> Time!CO$114</f>
        <v>1</v>
      </c>
      <c r="CP21" s="509">
        <f xml:space="preserve"> Time!CP$114</f>
        <v>2</v>
      </c>
      <c r="CQ21" s="509">
        <f xml:space="preserve"> Time!CQ$114</f>
        <v>3</v>
      </c>
      <c r="CR21" s="509">
        <f xml:space="preserve"> Time!CR$114</f>
        <v>4</v>
      </c>
      <c r="CS21" s="509">
        <f xml:space="preserve"> Time!CS$114</f>
        <v>1</v>
      </c>
      <c r="CT21" s="509">
        <f xml:space="preserve"> Time!CT$114</f>
        <v>2</v>
      </c>
      <c r="CU21" s="509">
        <f xml:space="preserve"> Time!CU$114</f>
        <v>3</v>
      </c>
      <c r="CV21" s="509">
        <f xml:space="preserve"> Time!CV$114</f>
        <v>4</v>
      </c>
      <c r="CW21" s="509">
        <f xml:space="preserve"> Time!CW$114</f>
        <v>1</v>
      </c>
      <c r="CX21" s="509">
        <f xml:space="preserve"> Time!CX$114</f>
        <v>2</v>
      </c>
      <c r="CY21" s="509">
        <f xml:space="preserve"> Time!CY$114</f>
        <v>3</v>
      </c>
      <c r="CZ21" s="509">
        <f xml:space="preserve"> Time!CZ$114</f>
        <v>4</v>
      </c>
      <c r="DA21" s="509">
        <f xml:space="preserve"> Time!DA$114</f>
        <v>1</v>
      </c>
      <c r="DB21" s="509">
        <f xml:space="preserve"> Time!DB$114</f>
        <v>2</v>
      </c>
      <c r="DC21" s="509">
        <f xml:space="preserve"> Time!DC$114</f>
        <v>3</v>
      </c>
      <c r="DD21" s="509">
        <f xml:space="preserve"> Time!DD$114</f>
        <v>4</v>
      </c>
      <c r="DE21" s="509">
        <f xml:space="preserve"> Time!DE$114</f>
        <v>1</v>
      </c>
      <c r="DF21" s="509">
        <f xml:space="preserve"> Time!DF$114</f>
        <v>2</v>
      </c>
      <c r="DG21" s="509">
        <f xml:space="preserve"> Time!DG$114</f>
        <v>3</v>
      </c>
      <c r="DH21" s="509">
        <f xml:space="preserve"> Time!DH$114</f>
        <v>4</v>
      </c>
      <c r="DI21" s="509">
        <f xml:space="preserve"> Time!DI$114</f>
        <v>0</v>
      </c>
      <c r="DJ21" s="509">
        <f xml:space="preserve"> Time!DJ$114</f>
        <v>0</v>
      </c>
      <c r="DK21" s="509">
        <f xml:space="preserve"> Time!DK$114</f>
        <v>0</v>
      </c>
      <c r="DL21" s="509">
        <f xml:space="preserve"> Time!DL$114</f>
        <v>0</v>
      </c>
      <c r="DM21" s="509">
        <f xml:space="preserve"> Time!DM$114</f>
        <v>0</v>
      </c>
      <c r="DN21" s="509">
        <f xml:space="preserve"> Time!DN$114</f>
        <v>0</v>
      </c>
      <c r="DO21" s="509">
        <f xml:space="preserve"> Time!DO$114</f>
        <v>0</v>
      </c>
      <c r="DP21" s="509">
        <f xml:space="preserve"> Time!DP$114</f>
        <v>0</v>
      </c>
      <c r="DQ21" s="509">
        <f xml:space="preserve"> Time!DQ$114</f>
        <v>0</v>
      </c>
      <c r="DR21" s="509">
        <f xml:space="preserve"> Time!DR$114</f>
        <v>0</v>
      </c>
      <c r="DS21" s="509">
        <f xml:space="preserve"> Time!DS$114</f>
        <v>0</v>
      </c>
      <c r="DT21" s="509">
        <f xml:space="preserve"> Time!DT$114</f>
        <v>0</v>
      </c>
      <c r="DU21" s="509">
        <f xml:space="preserve"> Time!DU$114</f>
        <v>0</v>
      </c>
      <c r="DV21" s="509">
        <f xml:space="preserve"> Time!DV$114</f>
        <v>0</v>
      </c>
      <c r="DW21" s="509">
        <f xml:space="preserve"> Time!DW$114</f>
        <v>0</v>
      </c>
      <c r="DX21" s="509">
        <f xml:space="preserve"> Time!DX$114</f>
        <v>0</v>
      </c>
      <c r="DY21" s="509">
        <f xml:space="preserve"> Time!DY$114</f>
        <v>0</v>
      </c>
      <c r="DZ21" s="509">
        <f xml:space="preserve"> Time!DZ$114</f>
        <v>0</v>
      </c>
      <c r="EA21" s="509">
        <f xml:space="preserve"> Time!EA$114</f>
        <v>0</v>
      </c>
    </row>
    <row r="22" spans="1:131" s="506" customFormat="1" hidden="1" outlineLevel="2" x14ac:dyDescent="0.35">
      <c r="A22" s="440"/>
      <c r="B22" s="440"/>
      <c r="C22" s="441"/>
      <c r="D22" s="211"/>
      <c r="E22" s="499" t="str">
        <f xml:space="preserve"> Time!E$97</f>
        <v>Operating period flag</v>
      </c>
      <c r="F22" s="499">
        <f xml:space="preserve"> Time!F$97</f>
        <v>0</v>
      </c>
      <c r="G22" s="499" t="str">
        <f xml:space="preserve"> Time!G$97</f>
        <v>flag</v>
      </c>
      <c r="H22" s="499">
        <f xml:space="preserve"> Time!H$97</f>
        <v>100</v>
      </c>
      <c r="I22" s="499">
        <f xml:space="preserve"> Time!I$97</f>
        <v>0</v>
      </c>
      <c r="J22" s="499">
        <f xml:space="preserve"> Time!J$97</f>
        <v>0</v>
      </c>
      <c r="K22" s="499">
        <f xml:space="preserve"> Time!K$97</f>
        <v>0</v>
      </c>
      <c r="L22" s="499">
        <f xml:space="preserve"> Time!L$97</f>
        <v>0</v>
      </c>
      <c r="M22" s="499">
        <f xml:space="preserve"> Time!M$97</f>
        <v>1</v>
      </c>
      <c r="N22" s="499">
        <f xml:space="preserve"> Time!N$97</f>
        <v>1</v>
      </c>
      <c r="O22" s="499">
        <f xml:space="preserve"> Time!O$97</f>
        <v>1</v>
      </c>
      <c r="P22" s="499">
        <f xml:space="preserve"> Time!P$97</f>
        <v>1</v>
      </c>
      <c r="Q22" s="499">
        <f xml:space="preserve"> Time!Q$97</f>
        <v>1</v>
      </c>
      <c r="R22" s="499">
        <f xml:space="preserve"> Time!R$97</f>
        <v>1</v>
      </c>
      <c r="S22" s="499">
        <f xml:space="preserve"> Time!S$97</f>
        <v>1</v>
      </c>
      <c r="T22" s="499">
        <f xml:space="preserve"> Time!T$97</f>
        <v>1</v>
      </c>
      <c r="U22" s="499">
        <f xml:space="preserve"> Time!U$97</f>
        <v>1</v>
      </c>
      <c r="V22" s="499">
        <f xml:space="preserve"> Time!V$97</f>
        <v>1</v>
      </c>
      <c r="W22" s="499">
        <f xml:space="preserve"> Time!W$97</f>
        <v>1</v>
      </c>
      <c r="X22" s="499">
        <f xml:space="preserve"> Time!X$97</f>
        <v>1</v>
      </c>
      <c r="Y22" s="499">
        <f xml:space="preserve"> Time!Y$97</f>
        <v>1</v>
      </c>
      <c r="Z22" s="499">
        <f xml:space="preserve"> Time!Z$97</f>
        <v>1</v>
      </c>
      <c r="AA22" s="499">
        <f xml:space="preserve"> Time!AA$97</f>
        <v>1</v>
      </c>
      <c r="AB22" s="499">
        <f xml:space="preserve"> Time!AB$97</f>
        <v>1</v>
      </c>
      <c r="AC22" s="499">
        <f xml:space="preserve"> Time!AC$97</f>
        <v>1</v>
      </c>
      <c r="AD22" s="499">
        <f xml:space="preserve"> Time!AD$97</f>
        <v>1</v>
      </c>
      <c r="AE22" s="499">
        <f xml:space="preserve"> Time!AE$97</f>
        <v>1</v>
      </c>
      <c r="AF22" s="499">
        <f xml:space="preserve"> Time!AF$97</f>
        <v>1</v>
      </c>
      <c r="AG22" s="499">
        <f xml:space="preserve"> Time!AG$97</f>
        <v>1</v>
      </c>
      <c r="AH22" s="499">
        <f xml:space="preserve"> Time!AH$97</f>
        <v>1</v>
      </c>
      <c r="AI22" s="499">
        <f xml:space="preserve"> Time!AI$97</f>
        <v>1</v>
      </c>
      <c r="AJ22" s="499">
        <f xml:space="preserve"> Time!AJ$97</f>
        <v>1</v>
      </c>
      <c r="AK22" s="499">
        <f xml:space="preserve"> Time!AK$97</f>
        <v>1</v>
      </c>
      <c r="AL22" s="499">
        <f xml:space="preserve"> Time!AL$97</f>
        <v>1</v>
      </c>
      <c r="AM22" s="499">
        <f xml:space="preserve"> Time!AM$97</f>
        <v>1</v>
      </c>
      <c r="AN22" s="499">
        <f xml:space="preserve"> Time!AN$97</f>
        <v>1</v>
      </c>
      <c r="AO22" s="499">
        <f xml:space="preserve"> Time!AO$97</f>
        <v>1</v>
      </c>
      <c r="AP22" s="499">
        <f xml:space="preserve"> Time!AP$97</f>
        <v>1</v>
      </c>
      <c r="AQ22" s="499">
        <f xml:space="preserve"> Time!AQ$97</f>
        <v>1</v>
      </c>
      <c r="AR22" s="499">
        <f xml:space="preserve"> Time!AR$97</f>
        <v>1</v>
      </c>
      <c r="AS22" s="499">
        <f xml:space="preserve"> Time!AS$97</f>
        <v>1</v>
      </c>
      <c r="AT22" s="499">
        <f xml:space="preserve"> Time!AT$97</f>
        <v>1</v>
      </c>
      <c r="AU22" s="499">
        <f xml:space="preserve"> Time!AU$97</f>
        <v>1</v>
      </c>
      <c r="AV22" s="499">
        <f xml:space="preserve"> Time!AV$97</f>
        <v>1</v>
      </c>
      <c r="AW22" s="499">
        <f xml:space="preserve"> Time!AW$97</f>
        <v>1</v>
      </c>
      <c r="AX22" s="499">
        <f xml:space="preserve"> Time!AX$97</f>
        <v>1</v>
      </c>
      <c r="AY22" s="499">
        <f xml:space="preserve"> Time!AY$97</f>
        <v>1</v>
      </c>
      <c r="AZ22" s="499">
        <f xml:space="preserve"> Time!AZ$97</f>
        <v>1</v>
      </c>
      <c r="BA22" s="499">
        <f xml:space="preserve"> Time!BA$97</f>
        <v>1</v>
      </c>
      <c r="BB22" s="499">
        <f xml:space="preserve"> Time!BB$97</f>
        <v>1</v>
      </c>
      <c r="BC22" s="499">
        <f xml:space="preserve"> Time!BC$97</f>
        <v>1</v>
      </c>
      <c r="BD22" s="499">
        <f xml:space="preserve"> Time!BD$97</f>
        <v>1</v>
      </c>
      <c r="BE22" s="499">
        <f xml:space="preserve"> Time!BE$97</f>
        <v>1</v>
      </c>
      <c r="BF22" s="499">
        <f xml:space="preserve"> Time!BF$97</f>
        <v>1</v>
      </c>
      <c r="BG22" s="499">
        <f xml:space="preserve"> Time!BG$97</f>
        <v>1</v>
      </c>
      <c r="BH22" s="499">
        <f xml:space="preserve"> Time!BH$97</f>
        <v>1</v>
      </c>
      <c r="BI22" s="499">
        <f xml:space="preserve"> Time!BI$97</f>
        <v>1</v>
      </c>
      <c r="BJ22" s="499">
        <f xml:space="preserve"> Time!BJ$97</f>
        <v>1</v>
      </c>
      <c r="BK22" s="499">
        <f xml:space="preserve"> Time!BK$97</f>
        <v>1</v>
      </c>
      <c r="BL22" s="499">
        <f xml:space="preserve"> Time!BL$97</f>
        <v>1</v>
      </c>
      <c r="BM22" s="499">
        <f xml:space="preserve"> Time!BM$97</f>
        <v>1</v>
      </c>
      <c r="BN22" s="499">
        <f xml:space="preserve"> Time!BN$97</f>
        <v>1</v>
      </c>
      <c r="BO22" s="499">
        <f xml:space="preserve"> Time!BO$97</f>
        <v>1</v>
      </c>
      <c r="BP22" s="499">
        <f xml:space="preserve"> Time!BP$97</f>
        <v>1</v>
      </c>
      <c r="BQ22" s="499">
        <f xml:space="preserve"> Time!BQ$97</f>
        <v>1</v>
      </c>
      <c r="BR22" s="499">
        <f xml:space="preserve"> Time!BR$97</f>
        <v>1</v>
      </c>
      <c r="BS22" s="499">
        <f xml:space="preserve"> Time!BS$97</f>
        <v>1</v>
      </c>
      <c r="BT22" s="499">
        <f xml:space="preserve"> Time!BT$97</f>
        <v>1</v>
      </c>
      <c r="BU22" s="499">
        <f xml:space="preserve"> Time!BU$97</f>
        <v>1</v>
      </c>
      <c r="BV22" s="499">
        <f xml:space="preserve"> Time!BV$97</f>
        <v>1</v>
      </c>
      <c r="BW22" s="499">
        <f xml:space="preserve"> Time!BW$97</f>
        <v>1</v>
      </c>
      <c r="BX22" s="499">
        <f xml:space="preserve"> Time!BX$97</f>
        <v>1</v>
      </c>
      <c r="BY22" s="499">
        <f xml:space="preserve"> Time!BY$97</f>
        <v>1</v>
      </c>
      <c r="BZ22" s="499">
        <f xml:space="preserve"> Time!BZ$97</f>
        <v>1</v>
      </c>
      <c r="CA22" s="499">
        <f xml:space="preserve"> Time!CA$97</f>
        <v>1</v>
      </c>
      <c r="CB22" s="499">
        <f xml:space="preserve"> Time!CB$97</f>
        <v>1</v>
      </c>
      <c r="CC22" s="499">
        <f xml:space="preserve"> Time!CC$97</f>
        <v>1</v>
      </c>
      <c r="CD22" s="499">
        <f xml:space="preserve"> Time!CD$97</f>
        <v>1</v>
      </c>
      <c r="CE22" s="499">
        <f xml:space="preserve"> Time!CE$97</f>
        <v>1</v>
      </c>
      <c r="CF22" s="499">
        <f xml:space="preserve"> Time!CF$97</f>
        <v>1</v>
      </c>
      <c r="CG22" s="499">
        <f xml:space="preserve"> Time!CG$97</f>
        <v>1</v>
      </c>
      <c r="CH22" s="499">
        <f xml:space="preserve"> Time!CH$97</f>
        <v>1</v>
      </c>
      <c r="CI22" s="499">
        <f xml:space="preserve"> Time!CI$97</f>
        <v>1</v>
      </c>
      <c r="CJ22" s="499">
        <f xml:space="preserve"> Time!CJ$97</f>
        <v>1</v>
      </c>
      <c r="CK22" s="499">
        <f xml:space="preserve"> Time!CK$97</f>
        <v>1</v>
      </c>
      <c r="CL22" s="499">
        <f xml:space="preserve"> Time!CL$97</f>
        <v>1</v>
      </c>
      <c r="CM22" s="499">
        <f xml:space="preserve"> Time!CM$97</f>
        <v>1</v>
      </c>
      <c r="CN22" s="499">
        <f xml:space="preserve"> Time!CN$97</f>
        <v>1</v>
      </c>
      <c r="CO22" s="499">
        <f xml:space="preserve"> Time!CO$97</f>
        <v>1</v>
      </c>
      <c r="CP22" s="499">
        <f xml:space="preserve"> Time!CP$97</f>
        <v>1</v>
      </c>
      <c r="CQ22" s="499">
        <f xml:space="preserve"> Time!CQ$97</f>
        <v>1</v>
      </c>
      <c r="CR22" s="499">
        <f xml:space="preserve"> Time!CR$97</f>
        <v>1</v>
      </c>
      <c r="CS22" s="499">
        <f xml:space="preserve"> Time!CS$97</f>
        <v>1</v>
      </c>
      <c r="CT22" s="499">
        <f xml:space="preserve"> Time!CT$97</f>
        <v>1</v>
      </c>
      <c r="CU22" s="499">
        <f xml:space="preserve"> Time!CU$97</f>
        <v>1</v>
      </c>
      <c r="CV22" s="499">
        <f xml:space="preserve"> Time!CV$97</f>
        <v>1</v>
      </c>
      <c r="CW22" s="499">
        <f xml:space="preserve"> Time!CW$97</f>
        <v>1</v>
      </c>
      <c r="CX22" s="499">
        <f xml:space="preserve"> Time!CX$97</f>
        <v>1</v>
      </c>
      <c r="CY22" s="499">
        <f xml:space="preserve"> Time!CY$97</f>
        <v>1</v>
      </c>
      <c r="CZ22" s="499">
        <f xml:space="preserve"> Time!CZ$97</f>
        <v>1</v>
      </c>
      <c r="DA22" s="499">
        <f xml:space="preserve"> Time!DA$97</f>
        <v>1</v>
      </c>
      <c r="DB22" s="499">
        <f xml:space="preserve"> Time!DB$97</f>
        <v>1</v>
      </c>
      <c r="DC22" s="499">
        <f xml:space="preserve"> Time!DC$97</f>
        <v>1</v>
      </c>
      <c r="DD22" s="499">
        <f xml:space="preserve"> Time!DD$97</f>
        <v>1</v>
      </c>
      <c r="DE22" s="499">
        <f xml:space="preserve"> Time!DE$97</f>
        <v>1</v>
      </c>
      <c r="DF22" s="499">
        <f xml:space="preserve"> Time!DF$97</f>
        <v>1</v>
      </c>
      <c r="DG22" s="499">
        <f xml:space="preserve"> Time!DG$97</f>
        <v>1</v>
      </c>
      <c r="DH22" s="499">
        <f xml:space="preserve"> Time!DH$97</f>
        <v>1</v>
      </c>
      <c r="DI22" s="499">
        <f xml:space="preserve"> Time!DI$97</f>
        <v>0</v>
      </c>
      <c r="DJ22" s="499">
        <f xml:space="preserve"> Time!DJ$97</f>
        <v>0</v>
      </c>
      <c r="DK22" s="499">
        <f xml:space="preserve"> Time!DK$97</f>
        <v>0</v>
      </c>
      <c r="DL22" s="499">
        <f xml:space="preserve"> Time!DL$97</f>
        <v>0</v>
      </c>
      <c r="DM22" s="499">
        <f xml:space="preserve"> Time!DM$97</f>
        <v>0</v>
      </c>
      <c r="DN22" s="499">
        <f xml:space="preserve"> Time!DN$97</f>
        <v>0</v>
      </c>
      <c r="DO22" s="499">
        <f xml:space="preserve"> Time!DO$97</f>
        <v>0</v>
      </c>
      <c r="DP22" s="499">
        <f xml:space="preserve"> Time!DP$97</f>
        <v>0</v>
      </c>
      <c r="DQ22" s="499">
        <f xml:space="preserve"> Time!DQ$97</f>
        <v>0</v>
      </c>
      <c r="DR22" s="499">
        <f xml:space="preserve"> Time!DR$97</f>
        <v>0</v>
      </c>
      <c r="DS22" s="499">
        <f xml:space="preserve"> Time!DS$97</f>
        <v>0</v>
      </c>
      <c r="DT22" s="499">
        <f xml:space="preserve"> Time!DT$97</f>
        <v>0</v>
      </c>
      <c r="DU22" s="499">
        <f xml:space="preserve"> Time!DU$97</f>
        <v>0</v>
      </c>
      <c r="DV22" s="499">
        <f xml:space="preserve"> Time!DV$97</f>
        <v>0</v>
      </c>
      <c r="DW22" s="499">
        <f xml:space="preserve"> Time!DW$97</f>
        <v>0</v>
      </c>
      <c r="DX22" s="499">
        <f xml:space="preserve"> Time!DX$97</f>
        <v>0</v>
      </c>
      <c r="DY22" s="499">
        <f xml:space="preserve"> Time!DY$97</f>
        <v>0</v>
      </c>
      <c r="DZ22" s="499">
        <f xml:space="preserve"> Time!DZ$97</f>
        <v>0</v>
      </c>
      <c r="EA22" s="499">
        <f xml:space="preserve"> Time!EA$97</f>
        <v>0</v>
      </c>
    </row>
    <row r="23" spans="1:131" hidden="1" outlineLevel="2" x14ac:dyDescent="0.35">
      <c r="A23" s="492"/>
      <c r="B23" s="492"/>
      <c r="C23" s="493"/>
      <c r="E23" s="494" t="s">
        <v>168</v>
      </c>
      <c r="F23" s="494"/>
      <c r="G23" s="494" t="s">
        <v>167</v>
      </c>
      <c r="H23" s="494">
        <f xml:space="preserve"> SUM(J23:GJ23)</f>
        <v>24.999999999999989</v>
      </c>
      <c r="I23" s="494"/>
      <c r="J23" s="254">
        <f t="shared" ref="J23:AO23" si="4" xml:space="preserve"> IF(J22 = 1, INDEX($F17:$F20, J21), 0)</f>
        <v>0</v>
      </c>
      <c r="K23" s="254">
        <f t="shared" si="4"/>
        <v>0</v>
      </c>
      <c r="L23" s="254">
        <f t="shared" si="4"/>
        <v>0</v>
      </c>
      <c r="M23" s="254">
        <f t="shared" si="4"/>
        <v>0.33</v>
      </c>
      <c r="N23" s="254">
        <f t="shared" si="4"/>
        <v>0.36</v>
      </c>
      <c r="O23" s="254">
        <f t="shared" si="4"/>
        <v>0.15499999999999992</v>
      </c>
      <c r="P23" s="254">
        <f t="shared" si="4"/>
        <v>0.155</v>
      </c>
      <c r="Q23" s="254">
        <f t="shared" si="4"/>
        <v>0.33</v>
      </c>
      <c r="R23" s="254">
        <f t="shared" si="4"/>
        <v>0.36</v>
      </c>
      <c r="S23" s="254">
        <f t="shared" si="4"/>
        <v>0.15499999999999992</v>
      </c>
      <c r="T23" s="254">
        <f t="shared" si="4"/>
        <v>0.155</v>
      </c>
      <c r="U23" s="254">
        <f t="shared" si="4"/>
        <v>0.33</v>
      </c>
      <c r="V23" s="254">
        <f t="shared" si="4"/>
        <v>0.36</v>
      </c>
      <c r="W23" s="254">
        <f t="shared" si="4"/>
        <v>0.15499999999999992</v>
      </c>
      <c r="X23" s="254">
        <f t="shared" si="4"/>
        <v>0.155</v>
      </c>
      <c r="Y23" s="254">
        <f t="shared" si="4"/>
        <v>0.33</v>
      </c>
      <c r="Z23" s="254">
        <f t="shared" si="4"/>
        <v>0.36</v>
      </c>
      <c r="AA23" s="254">
        <f t="shared" si="4"/>
        <v>0.15499999999999992</v>
      </c>
      <c r="AB23" s="254">
        <f t="shared" si="4"/>
        <v>0.155</v>
      </c>
      <c r="AC23" s="254">
        <f t="shared" si="4"/>
        <v>0.33</v>
      </c>
      <c r="AD23" s="254">
        <f t="shared" si="4"/>
        <v>0.36</v>
      </c>
      <c r="AE23" s="254">
        <f t="shared" si="4"/>
        <v>0.15499999999999992</v>
      </c>
      <c r="AF23" s="254">
        <f t="shared" si="4"/>
        <v>0.155</v>
      </c>
      <c r="AG23" s="254">
        <f t="shared" si="4"/>
        <v>0.33</v>
      </c>
      <c r="AH23" s="254">
        <f t="shared" si="4"/>
        <v>0.36</v>
      </c>
      <c r="AI23" s="254">
        <f t="shared" si="4"/>
        <v>0.15499999999999992</v>
      </c>
      <c r="AJ23" s="254">
        <f t="shared" si="4"/>
        <v>0.155</v>
      </c>
      <c r="AK23" s="254">
        <f t="shared" si="4"/>
        <v>0.33</v>
      </c>
      <c r="AL23" s="254">
        <f t="shared" si="4"/>
        <v>0.36</v>
      </c>
      <c r="AM23" s="254">
        <f t="shared" si="4"/>
        <v>0.15499999999999992</v>
      </c>
      <c r="AN23" s="254">
        <f t="shared" si="4"/>
        <v>0.155</v>
      </c>
      <c r="AO23" s="254">
        <f t="shared" si="4"/>
        <v>0.33</v>
      </c>
      <c r="AP23" s="254">
        <f t="shared" ref="AP23:BU23" si="5" xml:space="preserve"> IF(AP22 = 1, INDEX($F17:$F20, AP21), 0)</f>
        <v>0.36</v>
      </c>
      <c r="AQ23" s="254">
        <f t="shared" si="5"/>
        <v>0.15499999999999992</v>
      </c>
      <c r="AR23" s="254">
        <f t="shared" si="5"/>
        <v>0.155</v>
      </c>
      <c r="AS23" s="254">
        <f t="shared" si="5"/>
        <v>0.33</v>
      </c>
      <c r="AT23" s="254">
        <f t="shared" si="5"/>
        <v>0.36</v>
      </c>
      <c r="AU23" s="254">
        <f t="shared" si="5"/>
        <v>0.15499999999999992</v>
      </c>
      <c r="AV23" s="254">
        <f t="shared" si="5"/>
        <v>0.155</v>
      </c>
      <c r="AW23" s="254">
        <f t="shared" si="5"/>
        <v>0.33</v>
      </c>
      <c r="AX23" s="254">
        <f t="shared" si="5"/>
        <v>0.36</v>
      </c>
      <c r="AY23" s="254">
        <f t="shared" si="5"/>
        <v>0.15499999999999992</v>
      </c>
      <c r="AZ23" s="254">
        <f t="shared" si="5"/>
        <v>0.155</v>
      </c>
      <c r="BA23" s="254">
        <f t="shared" si="5"/>
        <v>0.33</v>
      </c>
      <c r="BB23" s="254">
        <f t="shared" si="5"/>
        <v>0.36</v>
      </c>
      <c r="BC23" s="254">
        <f t="shared" si="5"/>
        <v>0.15499999999999992</v>
      </c>
      <c r="BD23" s="254">
        <f t="shared" si="5"/>
        <v>0.155</v>
      </c>
      <c r="BE23" s="254">
        <f t="shared" si="5"/>
        <v>0.33</v>
      </c>
      <c r="BF23" s="254">
        <f t="shared" si="5"/>
        <v>0.36</v>
      </c>
      <c r="BG23" s="254">
        <f t="shared" si="5"/>
        <v>0.15499999999999992</v>
      </c>
      <c r="BH23" s="254">
        <f t="shared" si="5"/>
        <v>0.155</v>
      </c>
      <c r="BI23" s="254">
        <f t="shared" si="5"/>
        <v>0.33</v>
      </c>
      <c r="BJ23" s="254">
        <f t="shared" si="5"/>
        <v>0.36</v>
      </c>
      <c r="BK23" s="254">
        <f t="shared" si="5"/>
        <v>0.15499999999999992</v>
      </c>
      <c r="BL23" s="254">
        <f t="shared" si="5"/>
        <v>0.155</v>
      </c>
      <c r="BM23" s="254">
        <f t="shared" si="5"/>
        <v>0.33</v>
      </c>
      <c r="BN23" s="254">
        <f t="shared" si="5"/>
        <v>0.36</v>
      </c>
      <c r="BO23" s="254">
        <f t="shared" si="5"/>
        <v>0.15499999999999992</v>
      </c>
      <c r="BP23" s="254">
        <f t="shared" si="5"/>
        <v>0.155</v>
      </c>
      <c r="BQ23" s="254">
        <f t="shared" si="5"/>
        <v>0.33</v>
      </c>
      <c r="BR23" s="254">
        <f t="shared" si="5"/>
        <v>0.36</v>
      </c>
      <c r="BS23" s="254">
        <f t="shared" si="5"/>
        <v>0.15499999999999992</v>
      </c>
      <c r="BT23" s="254">
        <f t="shared" si="5"/>
        <v>0.155</v>
      </c>
      <c r="BU23" s="254">
        <f t="shared" si="5"/>
        <v>0.33</v>
      </c>
      <c r="BV23" s="254">
        <f t="shared" ref="BV23:DA23" si="6" xml:space="preserve"> IF(BV22 = 1, INDEX($F17:$F20, BV21), 0)</f>
        <v>0.36</v>
      </c>
      <c r="BW23" s="254">
        <f t="shared" si="6"/>
        <v>0.15499999999999992</v>
      </c>
      <c r="BX23" s="254">
        <f t="shared" si="6"/>
        <v>0.155</v>
      </c>
      <c r="BY23" s="254">
        <f t="shared" si="6"/>
        <v>0.33</v>
      </c>
      <c r="BZ23" s="254">
        <f t="shared" si="6"/>
        <v>0.36</v>
      </c>
      <c r="CA23" s="254">
        <f t="shared" si="6"/>
        <v>0.15499999999999992</v>
      </c>
      <c r="CB23" s="254">
        <f t="shared" si="6"/>
        <v>0.155</v>
      </c>
      <c r="CC23" s="254">
        <f t="shared" si="6"/>
        <v>0.33</v>
      </c>
      <c r="CD23" s="254">
        <f t="shared" si="6"/>
        <v>0.36</v>
      </c>
      <c r="CE23" s="254">
        <f t="shared" si="6"/>
        <v>0.15499999999999992</v>
      </c>
      <c r="CF23" s="254">
        <f t="shared" si="6"/>
        <v>0.155</v>
      </c>
      <c r="CG23" s="254">
        <f t="shared" si="6"/>
        <v>0.33</v>
      </c>
      <c r="CH23" s="254">
        <f t="shared" si="6"/>
        <v>0.36</v>
      </c>
      <c r="CI23" s="254">
        <f t="shared" si="6"/>
        <v>0.15499999999999992</v>
      </c>
      <c r="CJ23" s="254">
        <f t="shared" si="6"/>
        <v>0.155</v>
      </c>
      <c r="CK23" s="254">
        <f t="shared" si="6"/>
        <v>0.33</v>
      </c>
      <c r="CL23" s="254">
        <f t="shared" si="6"/>
        <v>0.36</v>
      </c>
      <c r="CM23" s="254">
        <f t="shared" si="6"/>
        <v>0.15499999999999992</v>
      </c>
      <c r="CN23" s="254">
        <f t="shared" si="6"/>
        <v>0.155</v>
      </c>
      <c r="CO23" s="254">
        <f t="shared" si="6"/>
        <v>0.33</v>
      </c>
      <c r="CP23" s="254">
        <f t="shared" si="6"/>
        <v>0.36</v>
      </c>
      <c r="CQ23" s="254">
        <f t="shared" si="6"/>
        <v>0.15499999999999992</v>
      </c>
      <c r="CR23" s="254">
        <f t="shared" si="6"/>
        <v>0.155</v>
      </c>
      <c r="CS23" s="254">
        <f t="shared" si="6"/>
        <v>0.33</v>
      </c>
      <c r="CT23" s="254">
        <f t="shared" si="6"/>
        <v>0.36</v>
      </c>
      <c r="CU23" s="254">
        <f t="shared" si="6"/>
        <v>0.15499999999999992</v>
      </c>
      <c r="CV23" s="254">
        <f t="shared" si="6"/>
        <v>0.155</v>
      </c>
      <c r="CW23" s="254">
        <f t="shared" si="6"/>
        <v>0.33</v>
      </c>
      <c r="CX23" s="254">
        <f t="shared" si="6"/>
        <v>0.36</v>
      </c>
      <c r="CY23" s="254">
        <f t="shared" si="6"/>
        <v>0.15499999999999992</v>
      </c>
      <c r="CZ23" s="254">
        <f t="shared" si="6"/>
        <v>0.155</v>
      </c>
      <c r="DA23" s="254">
        <f t="shared" si="6"/>
        <v>0.33</v>
      </c>
      <c r="DB23" s="254">
        <f t="shared" ref="DB23:EA23" si="7" xml:space="preserve"> IF(DB22 = 1, INDEX($F17:$F20, DB21), 0)</f>
        <v>0.36</v>
      </c>
      <c r="DC23" s="254">
        <f t="shared" si="7"/>
        <v>0.15499999999999992</v>
      </c>
      <c r="DD23" s="254">
        <f t="shared" si="7"/>
        <v>0.155</v>
      </c>
      <c r="DE23" s="254">
        <f t="shared" si="7"/>
        <v>0.33</v>
      </c>
      <c r="DF23" s="254">
        <f t="shared" si="7"/>
        <v>0.36</v>
      </c>
      <c r="DG23" s="254">
        <f t="shared" si="7"/>
        <v>0.15499999999999992</v>
      </c>
      <c r="DH23" s="254">
        <f t="shared" si="7"/>
        <v>0.155</v>
      </c>
      <c r="DI23" s="254">
        <f t="shared" si="7"/>
        <v>0</v>
      </c>
      <c r="DJ23" s="254">
        <f t="shared" si="7"/>
        <v>0</v>
      </c>
      <c r="DK23" s="254">
        <f t="shared" si="7"/>
        <v>0</v>
      </c>
      <c r="DL23" s="254">
        <f t="shared" si="7"/>
        <v>0</v>
      </c>
      <c r="DM23" s="254">
        <f t="shared" si="7"/>
        <v>0</v>
      </c>
      <c r="DN23" s="254">
        <f t="shared" si="7"/>
        <v>0</v>
      </c>
      <c r="DO23" s="254">
        <f t="shared" si="7"/>
        <v>0</v>
      </c>
      <c r="DP23" s="254">
        <f t="shared" si="7"/>
        <v>0</v>
      </c>
      <c r="DQ23" s="254">
        <f t="shared" si="7"/>
        <v>0</v>
      </c>
      <c r="DR23" s="254">
        <f t="shared" si="7"/>
        <v>0</v>
      </c>
      <c r="DS23" s="254">
        <f t="shared" si="7"/>
        <v>0</v>
      </c>
      <c r="DT23" s="254">
        <f t="shared" si="7"/>
        <v>0</v>
      </c>
      <c r="DU23" s="254">
        <f t="shared" si="7"/>
        <v>0</v>
      </c>
      <c r="DV23" s="254">
        <f t="shared" si="7"/>
        <v>0</v>
      </c>
      <c r="DW23" s="254">
        <f t="shared" si="7"/>
        <v>0</v>
      </c>
      <c r="DX23" s="254">
        <f t="shared" si="7"/>
        <v>0</v>
      </c>
      <c r="DY23" s="254">
        <f t="shared" si="7"/>
        <v>0</v>
      </c>
      <c r="DZ23" s="254">
        <f t="shared" si="7"/>
        <v>0</v>
      </c>
      <c r="EA23" s="254">
        <f t="shared" si="7"/>
        <v>0</v>
      </c>
    </row>
    <row r="24" spans="1:131" hidden="1" outlineLevel="1" x14ac:dyDescent="0.35">
      <c r="A24" s="492"/>
      <c r="B24" s="492"/>
      <c r="C24" s="493"/>
      <c r="E24" s="494"/>
      <c r="F24" s="494"/>
      <c r="G24" s="494"/>
      <c r="H24" s="494"/>
      <c r="I24" s="495"/>
      <c r="J24" s="494"/>
    </row>
    <row r="25" spans="1:131" hidden="1" outlineLevel="1" x14ac:dyDescent="0.35">
      <c r="A25" s="492"/>
      <c r="B25" s="492" t="s">
        <v>169</v>
      </c>
      <c r="C25" s="493"/>
      <c r="E25" s="494"/>
      <c r="F25" s="494"/>
      <c r="G25" s="494"/>
      <c r="H25" s="494"/>
      <c r="I25" s="495"/>
      <c r="J25" s="494"/>
    </row>
    <row r="26" spans="1:131" s="506" customFormat="1" hidden="1" outlineLevel="2" x14ac:dyDescent="0.35">
      <c r="A26" s="440"/>
      <c r="B26" s="440"/>
      <c r="C26" s="441"/>
      <c r="D26" s="211"/>
      <c r="E26" s="500" t="str">
        <f xml:space="preserve"> InpC!E$30</f>
        <v>Year 1 P50 yield</v>
      </c>
      <c r="F26" s="500">
        <f xml:space="preserve"> InpC!F$30</f>
        <v>250</v>
      </c>
      <c r="G26" s="500" t="str">
        <f xml:space="preserve"> InpC!G$30</f>
        <v>GWh</v>
      </c>
      <c r="H26" s="442"/>
      <c r="I26" s="443"/>
      <c r="J26" s="443"/>
      <c r="K26" s="206"/>
      <c r="L26" s="206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206"/>
      <c r="BN26" s="206"/>
      <c r="BO26" s="206"/>
      <c r="BP26" s="206"/>
      <c r="BQ26" s="206"/>
      <c r="BR26" s="206"/>
      <c r="BS26" s="206"/>
      <c r="BT26" s="206"/>
      <c r="BU26" s="206"/>
      <c r="BV26" s="206"/>
      <c r="BW26" s="206"/>
      <c r="BX26" s="206"/>
      <c r="BY26" s="206"/>
      <c r="BZ26" s="206"/>
      <c r="CA26" s="206"/>
      <c r="CB26" s="206"/>
      <c r="CC26" s="206"/>
      <c r="CD26" s="206"/>
      <c r="CE26" s="206"/>
      <c r="CF26" s="206"/>
      <c r="CG26" s="206"/>
      <c r="CH26" s="206"/>
      <c r="CI26" s="206"/>
      <c r="CJ26" s="206"/>
      <c r="CK26" s="206"/>
      <c r="CL26" s="206"/>
      <c r="CM26" s="206"/>
      <c r="CN26" s="206"/>
      <c r="CO26" s="206"/>
      <c r="CP26" s="206"/>
      <c r="CQ26" s="206"/>
      <c r="CR26" s="206"/>
      <c r="CS26" s="206"/>
      <c r="CT26" s="206"/>
      <c r="CU26" s="206"/>
      <c r="CV26" s="206"/>
      <c r="CW26" s="206"/>
      <c r="CX26" s="206"/>
      <c r="CY26" s="206"/>
      <c r="CZ26" s="206"/>
      <c r="DA26" s="206"/>
      <c r="DB26" s="206"/>
      <c r="DC26" s="206"/>
      <c r="DD26" s="206"/>
      <c r="DE26" s="206"/>
      <c r="DF26" s="206"/>
      <c r="DG26" s="206"/>
      <c r="DH26" s="206"/>
      <c r="DI26" s="206"/>
      <c r="DJ26" s="206"/>
      <c r="DK26" s="206"/>
      <c r="DL26" s="206"/>
      <c r="DM26" s="206"/>
      <c r="DN26" s="206"/>
      <c r="DO26" s="206"/>
      <c r="DP26" s="206"/>
      <c r="DQ26" s="206"/>
      <c r="DR26" s="206"/>
      <c r="DS26" s="206"/>
      <c r="DT26" s="206"/>
      <c r="DU26" s="206"/>
      <c r="DV26" s="206"/>
      <c r="DW26" s="206"/>
      <c r="DX26" s="206"/>
      <c r="DY26" s="206"/>
      <c r="DZ26" s="206"/>
      <c r="EA26" s="206"/>
    </row>
    <row r="27" spans="1:131" s="506" customFormat="1" hidden="1" outlineLevel="2" x14ac:dyDescent="0.35">
      <c r="A27" s="440"/>
      <c r="B27" s="440"/>
      <c r="C27" s="441"/>
      <c r="D27" s="211"/>
      <c r="E27" s="501" t="str">
        <f xml:space="preserve"> InpC!E$31</f>
        <v xml:space="preserve">Availability </v>
      </c>
      <c r="F27" s="501">
        <f xml:space="preserve"> InpC!F$31</f>
        <v>0.97</v>
      </c>
      <c r="G27" s="501" t="str">
        <f xml:space="preserve"> InpC!G$31</f>
        <v>%</v>
      </c>
      <c r="H27" s="442"/>
      <c r="I27" s="443"/>
      <c r="J27" s="443"/>
      <c r="K27" s="206"/>
      <c r="L27" s="206"/>
      <c r="M27" s="206"/>
      <c r="N27" s="206"/>
      <c r="O27" s="206"/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206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206"/>
      <c r="BN27" s="206"/>
      <c r="BO27" s="206"/>
      <c r="BP27" s="206"/>
      <c r="BQ27" s="206"/>
      <c r="BR27" s="206"/>
      <c r="BS27" s="206"/>
      <c r="BT27" s="206"/>
      <c r="BU27" s="206"/>
      <c r="BV27" s="206"/>
      <c r="BW27" s="206"/>
      <c r="BX27" s="206"/>
      <c r="BY27" s="206"/>
      <c r="BZ27" s="206"/>
      <c r="CA27" s="206"/>
      <c r="CB27" s="206"/>
      <c r="CC27" s="206"/>
      <c r="CD27" s="206"/>
      <c r="CE27" s="206"/>
      <c r="CF27" s="206"/>
      <c r="CG27" s="206"/>
      <c r="CH27" s="206"/>
      <c r="CI27" s="206"/>
      <c r="CJ27" s="206"/>
      <c r="CK27" s="206"/>
      <c r="CL27" s="206"/>
      <c r="CM27" s="206"/>
      <c r="CN27" s="206"/>
      <c r="CO27" s="206"/>
      <c r="CP27" s="206"/>
      <c r="CQ27" s="206"/>
      <c r="CR27" s="206"/>
      <c r="CS27" s="206"/>
      <c r="CT27" s="206"/>
      <c r="CU27" s="206"/>
      <c r="CV27" s="206"/>
      <c r="CW27" s="206"/>
      <c r="CX27" s="206"/>
      <c r="CY27" s="206"/>
      <c r="CZ27" s="206"/>
      <c r="DA27" s="206"/>
      <c r="DB27" s="206"/>
      <c r="DC27" s="206"/>
      <c r="DD27" s="206"/>
      <c r="DE27" s="206"/>
      <c r="DF27" s="206"/>
      <c r="DG27" s="206"/>
      <c r="DH27" s="206"/>
      <c r="DI27" s="206"/>
      <c r="DJ27" s="206"/>
      <c r="DK27" s="206"/>
      <c r="DL27" s="206"/>
      <c r="DM27" s="206"/>
      <c r="DN27" s="206"/>
      <c r="DO27" s="206"/>
      <c r="DP27" s="206"/>
      <c r="DQ27" s="206"/>
      <c r="DR27" s="206"/>
      <c r="DS27" s="206"/>
      <c r="DT27" s="206"/>
      <c r="DU27" s="206"/>
      <c r="DV27" s="206"/>
      <c r="DW27" s="206"/>
      <c r="DX27" s="206"/>
      <c r="DY27" s="206"/>
      <c r="DZ27" s="206"/>
      <c r="EA27" s="206"/>
    </row>
    <row r="28" spans="1:131" s="510" customFormat="1" hidden="1" outlineLevel="2" x14ac:dyDescent="0.35">
      <c r="A28" s="496"/>
      <c r="B28" s="496"/>
      <c r="C28" s="497"/>
      <c r="D28" s="296"/>
      <c r="E28" s="254" t="str">
        <f t="shared" ref="E28:AJ28" si="8" xml:space="preserve"> E$14</f>
        <v>Compound degradation</v>
      </c>
      <c r="F28" s="254">
        <f t="shared" si="8"/>
        <v>0</v>
      </c>
      <c r="G28" s="254" t="str">
        <f t="shared" si="8"/>
        <v>%</v>
      </c>
      <c r="H28" s="254">
        <f t="shared" si="8"/>
        <v>0</v>
      </c>
      <c r="I28" s="254">
        <f t="shared" si="8"/>
        <v>0</v>
      </c>
      <c r="J28" s="254">
        <f t="shared" si="8"/>
        <v>0</v>
      </c>
      <c r="K28" s="254">
        <f t="shared" si="8"/>
        <v>0</v>
      </c>
      <c r="L28" s="254">
        <f t="shared" si="8"/>
        <v>0</v>
      </c>
      <c r="M28" s="254">
        <f t="shared" si="8"/>
        <v>1</v>
      </c>
      <c r="N28" s="254">
        <f t="shared" si="8"/>
        <v>1</v>
      </c>
      <c r="O28" s="254">
        <f t="shared" si="8"/>
        <v>1</v>
      </c>
      <c r="P28" s="254">
        <f t="shared" si="8"/>
        <v>1</v>
      </c>
      <c r="Q28" s="254">
        <f t="shared" si="8"/>
        <v>0.99502487562189068</v>
      </c>
      <c r="R28" s="254">
        <f t="shared" si="8"/>
        <v>0.99502487562189068</v>
      </c>
      <c r="S28" s="254">
        <f t="shared" si="8"/>
        <v>0.99502487562189068</v>
      </c>
      <c r="T28" s="254">
        <f t="shared" si="8"/>
        <v>0.99502487562189068</v>
      </c>
      <c r="U28" s="254">
        <f t="shared" si="8"/>
        <v>0.99007450310635903</v>
      </c>
      <c r="V28" s="254">
        <f t="shared" si="8"/>
        <v>0.99007450310635903</v>
      </c>
      <c r="W28" s="254">
        <f t="shared" si="8"/>
        <v>0.99007450310635903</v>
      </c>
      <c r="X28" s="254">
        <f t="shared" si="8"/>
        <v>0.99007450310635903</v>
      </c>
      <c r="Y28" s="254">
        <f t="shared" si="8"/>
        <v>0.98514875930981005</v>
      </c>
      <c r="Z28" s="254">
        <f t="shared" si="8"/>
        <v>0.98514875930981005</v>
      </c>
      <c r="AA28" s="254">
        <f t="shared" si="8"/>
        <v>0.98514875930981005</v>
      </c>
      <c r="AB28" s="254">
        <f t="shared" si="8"/>
        <v>0.98514875930981005</v>
      </c>
      <c r="AC28" s="254">
        <f t="shared" si="8"/>
        <v>0.9802475217013038</v>
      </c>
      <c r="AD28" s="254">
        <f t="shared" si="8"/>
        <v>0.9802475217013038</v>
      </c>
      <c r="AE28" s="254">
        <f t="shared" si="8"/>
        <v>0.9802475217013038</v>
      </c>
      <c r="AF28" s="254">
        <f t="shared" si="8"/>
        <v>0.9802475217013038</v>
      </c>
      <c r="AG28" s="254">
        <f t="shared" si="8"/>
        <v>0.97537066835950648</v>
      </c>
      <c r="AH28" s="254">
        <f t="shared" si="8"/>
        <v>0.97537066835950648</v>
      </c>
      <c r="AI28" s="254">
        <f t="shared" si="8"/>
        <v>0.97537066835950648</v>
      </c>
      <c r="AJ28" s="254">
        <f t="shared" si="8"/>
        <v>0.97537066835950648</v>
      </c>
      <c r="AK28" s="254">
        <f t="shared" ref="AK28:BP28" si="9" xml:space="preserve"> AK$14</f>
        <v>0.97051807796965839</v>
      </c>
      <c r="AL28" s="254">
        <f t="shared" si="9"/>
        <v>0.97051807796965839</v>
      </c>
      <c r="AM28" s="254">
        <f t="shared" si="9"/>
        <v>0.97051807796965839</v>
      </c>
      <c r="AN28" s="254">
        <f t="shared" si="9"/>
        <v>0.97051807796965839</v>
      </c>
      <c r="AO28" s="254">
        <f t="shared" si="9"/>
        <v>0.96568962982055562</v>
      </c>
      <c r="AP28" s="254">
        <f t="shared" si="9"/>
        <v>0.96568962982055562</v>
      </c>
      <c r="AQ28" s="254">
        <f t="shared" si="9"/>
        <v>0.96568962982055562</v>
      </c>
      <c r="AR28" s="254">
        <f t="shared" si="9"/>
        <v>0.96568962982055562</v>
      </c>
      <c r="AS28" s="254">
        <f t="shared" si="9"/>
        <v>0.96088520380154796</v>
      </c>
      <c r="AT28" s="254">
        <f t="shared" si="9"/>
        <v>0.96088520380154796</v>
      </c>
      <c r="AU28" s="254">
        <f t="shared" si="9"/>
        <v>0.96088520380154796</v>
      </c>
      <c r="AV28" s="254">
        <f t="shared" si="9"/>
        <v>0.96088520380154796</v>
      </c>
      <c r="AW28" s="254">
        <f t="shared" si="9"/>
        <v>0.95610468039955032</v>
      </c>
      <c r="AX28" s="254">
        <f t="shared" si="9"/>
        <v>0.95610468039955032</v>
      </c>
      <c r="AY28" s="254">
        <f t="shared" si="9"/>
        <v>0.95610468039955032</v>
      </c>
      <c r="AZ28" s="254">
        <f t="shared" si="9"/>
        <v>0.95610468039955032</v>
      </c>
      <c r="BA28" s="254">
        <f t="shared" si="9"/>
        <v>0.95134794069607009</v>
      </c>
      <c r="BB28" s="254">
        <f t="shared" si="9"/>
        <v>0.95134794069607009</v>
      </c>
      <c r="BC28" s="254">
        <f t="shared" si="9"/>
        <v>0.95134794069607009</v>
      </c>
      <c r="BD28" s="254">
        <f t="shared" si="9"/>
        <v>0.95134794069607009</v>
      </c>
      <c r="BE28" s="254">
        <f t="shared" si="9"/>
        <v>0.94661486636424896</v>
      </c>
      <c r="BF28" s="254">
        <f t="shared" si="9"/>
        <v>0.94661486636424896</v>
      </c>
      <c r="BG28" s="254">
        <f t="shared" si="9"/>
        <v>0.94661486636424896</v>
      </c>
      <c r="BH28" s="254">
        <f t="shared" si="9"/>
        <v>0.94661486636424896</v>
      </c>
      <c r="BI28" s="254">
        <f t="shared" si="9"/>
        <v>0.94190533966591972</v>
      </c>
      <c r="BJ28" s="254">
        <f t="shared" si="9"/>
        <v>0.94190533966591972</v>
      </c>
      <c r="BK28" s="254">
        <f t="shared" si="9"/>
        <v>0.94190533966591972</v>
      </c>
      <c r="BL28" s="254">
        <f t="shared" si="9"/>
        <v>0.94190533966591972</v>
      </c>
      <c r="BM28" s="254">
        <f t="shared" si="9"/>
        <v>0.93721924344867635</v>
      </c>
      <c r="BN28" s="254">
        <f t="shared" si="9"/>
        <v>0.93721924344867635</v>
      </c>
      <c r="BO28" s="254">
        <f t="shared" si="9"/>
        <v>0.93721924344867635</v>
      </c>
      <c r="BP28" s="254">
        <f t="shared" si="9"/>
        <v>0.93721924344867635</v>
      </c>
      <c r="BQ28" s="254">
        <f t="shared" ref="BQ28:CV28" si="10" xml:space="preserve"> BQ$14</f>
        <v>0.93255646114296176</v>
      </c>
      <c r="BR28" s="254">
        <f t="shared" si="10"/>
        <v>0.93255646114296176</v>
      </c>
      <c r="BS28" s="254">
        <f t="shared" si="10"/>
        <v>0.93255646114296176</v>
      </c>
      <c r="BT28" s="254">
        <f t="shared" si="10"/>
        <v>0.93255646114296176</v>
      </c>
      <c r="BU28" s="254">
        <f t="shared" si="10"/>
        <v>0.92791687675916612</v>
      </c>
      <c r="BV28" s="254">
        <f t="shared" si="10"/>
        <v>0.92791687675916612</v>
      </c>
      <c r="BW28" s="254">
        <f t="shared" si="10"/>
        <v>0.92791687675916612</v>
      </c>
      <c r="BX28" s="254">
        <f t="shared" si="10"/>
        <v>0.92791687675916612</v>
      </c>
      <c r="BY28" s="254">
        <f t="shared" si="10"/>
        <v>0.92330037488474248</v>
      </c>
      <c r="BZ28" s="254">
        <f t="shared" si="10"/>
        <v>0.92330037488474248</v>
      </c>
      <c r="CA28" s="254">
        <f t="shared" si="10"/>
        <v>0.92330037488474248</v>
      </c>
      <c r="CB28" s="254">
        <f t="shared" si="10"/>
        <v>0.92330037488474248</v>
      </c>
      <c r="CC28" s="254">
        <f t="shared" si="10"/>
        <v>0.9187068406813359</v>
      </c>
      <c r="CD28" s="254">
        <f t="shared" si="10"/>
        <v>0.9187068406813359</v>
      </c>
      <c r="CE28" s="254">
        <f t="shared" si="10"/>
        <v>0.9187068406813359</v>
      </c>
      <c r="CF28" s="254">
        <f t="shared" si="10"/>
        <v>0.9187068406813359</v>
      </c>
      <c r="CG28" s="254">
        <f t="shared" si="10"/>
        <v>0.91413615988192654</v>
      </c>
      <c r="CH28" s="254">
        <f t="shared" si="10"/>
        <v>0.91413615988192654</v>
      </c>
      <c r="CI28" s="254">
        <f t="shared" si="10"/>
        <v>0.91413615988192654</v>
      </c>
      <c r="CJ28" s="254">
        <f t="shared" si="10"/>
        <v>0.91413615988192654</v>
      </c>
      <c r="CK28" s="254">
        <f t="shared" si="10"/>
        <v>0.90958821878798668</v>
      </c>
      <c r="CL28" s="254">
        <f t="shared" si="10"/>
        <v>0.90958821878798668</v>
      </c>
      <c r="CM28" s="254">
        <f t="shared" si="10"/>
        <v>0.90958821878798668</v>
      </c>
      <c r="CN28" s="254">
        <f t="shared" si="10"/>
        <v>0.90958821878798668</v>
      </c>
      <c r="CO28" s="254">
        <f t="shared" si="10"/>
        <v>0.90506290426665348</v>
      </c>
      <c r="CP28" s="254">
        <f t="shared" si="10"/>
        <v>0.90506290426665348</v>
      </c>
      <c r="CQ28" s="254">
        <f t="shared" si="10"/>
        <v>0.90506290426665348</v>
      </c>
      <c r="CR28" s="254">
        <f t="shared" si="10"/>
        <v>0.90506290426665348</v>
      </c>
      <c r="CS28" s="254">
        <f t="shared" si="10"/>
        <v>0.90056010374791418</v>
      </c>
      <c r="CT28" s="254">
        <f t="shared" si="10"/>
        <v>0.90056010374791418</v>
      </c>
      <c r="CU28" s="254">
        <f t="shared" si="10"/>
        <v>0.90056010374791418</v>
      </c>
      <c r="CV28" s="254">
        <f t="shared" si="10"/>
        <v>0.90056010374791418</v>
      </c>
      <c r="CW28" s="254">
        <f t="shared" ref="CW28:EA28" si="11" xml:space="preserve"> CW$14</f>
        <v>0.89607970522180524</v>
      </c>
      <c r="CX28" s="254">
        <f t="shared" si="11"/>
        <v>0.89607970522180524</v>
      </c>
      <c r="CY28" s="254">
        <f t="shared" si="11"/>
        <v>0.89607970522180524</v>
      </c>
      <c r="CZ28" s="254">
        <f t="shared" si="11"/>
        <v>0.89607970522180524</v>
      </c>
      <c r="DA28" s="254">
        <f t="shared" si="11"/>
        <v>0.89162159723562728</v>
      </c>
      <c r="DB28" s="254">
        <f t="shared" si="11"/>
        <v>0.89162159723562728</v>
      </c>
      <c r="DC28" s="254">
        <f t="shared" si="11"/>
        <v>0.89162159723562728</v>
      </c>
      <c r="DD28" s="254">
        <f t="shared" si="11"/>
        <v>0.89162159723562728</v>
      </c>
      <c r="DE28" s="254">
        <f t="shared" si="11"/>
        <v>0.88718566889117134</v>
      </c>
      <c r="DF28" s="254">
        <f t="shared" si="11"/>
        <v>0.88718566889117134</v>
      </c>
      <c r="DG28" s="254">
        <f t="shared" si="11"/>
        <v>0.88718566889117134</v>
      </c>
      <c r="DH28" s="254">
        <f t="shared" si="11"/>
        <v>0.88718566889117134</v>
      </c>
      <c r="DI28" s="254">
        <f t="shared" si="11"/>
        <v>0</v>
      </c>
      <c r="DJ28" s="254">
        <f t="shared" si="11"/>
        <v>0</v>
      </c>
      <c r="DK28" s="254">
        <f t="shared" si="11"/>
        <v>0</v>
      </c>
      <c r="DL28" s="254">
        <f t="shared" si="11"/>
        <v>0</v>
      </c>
      <c r="DM28" s="254">
        <f t="shared" si="11"/>
        <v>0</v>
      </c>
      <c r="DN28" s="254">
        <f t="shared" si="11"/>
        <v>0</v>
      </c>
      <c r="DO28" s="254">
        <f t="shared" si="11"/>
        <v>0</v>
      </c>
      <c r="DP28" s="254">
        <f t="shared" si="11"/>
        <v>0</v>
      </c>
      <c r="DQ28" s="254">
        <f t="shared" si="11"/>
        <v>0</v>
      </c>
      <c r="DR28" s="254">
        <f t="shared" si="11"/>
        <v>0</v>
      </c>
      <c r="DS28" s="254">
        <f t="shared" si="11"/>
        <v>0</v>
      </c>
      <c r="DT28" s="254">
        <f t="shared" si="11"/>
        <v>0</v>
      </c>
      <c r="DU28" s="254">
        <f t="shared" si="11"/>
        <v>0</v>
      </c>
      <c r="DV28" s="254">
        <f t="shared" si="11"/>
        <v>0</v>
      </c>
      <c r="DW28" s="254">
        <f t="shared" si="11"/>
        <v>0</v>
      </c>
      <c r="DX28" s="254">
        <f t="shared" si="11"/>
        <v>0</v>
      </c>
      <c r="DY28" s="254">
        <f t="shared" si="11"/>
        <v>0</v>
      </c>
      <c r="DZ28" s="254">
        <f t="shared" si="11"/>
        <v>0</v>
      </c>
      <c r="EA28" s="254">
        <f t="shared" si="11"/>
        <v>0</v>
      </c>
    </row>
    <row r="29" spans="1:131" s="506" customFormat="1" hidden="1" outlineLevel="2" x14ac:dyDescent="0.35">
      <c r="A29" s="496"/>
      <c r="B29" s="496"/>
      <c r="C29" s="497"/>
      <c r="D29" s="296"/>
      <c r="E29" s="254" t="str">
        <f t="shared" ref="E29:AJ29" si="12" xml:space="preserve"> E$23</f>
        <v>Seasonality adjustment</v>
      </c>
      <c r="F29" s="254">
        <f t="shared" si="12"/>
        <v>0</v>
      </c>
      <c r="G29" s="254" t="str">
        <f t="shared" si="12"/>
        <v>%</v>
      </c>
      <c r="H29" s="254">
        <f t="shared" si="12"/>
        <v>24.999999999999989</v>
      </c>
      <c r="I29" s="254">
        <f t="shared" si="12"/>
        <v>0</v>
      </c>
      <c r="J29" s="254">
        <f t="shared" si="12"/>
        <v>0</v>
      </c>
      <c r="K29" s="254">
        <f t="shared" si="12"/>
        <v>0</v>
      </c>
      <c r="L29" s="254">
        <f t="shared" si="12"/>
        <v>0</v>
      </c>
      <c r="M29" s="254">
        <f t="shared" si="12"/>
        <v>0.33</v>
      </c>
      <c r="N29" s="254">
        <f t="shared" si="12"/>
        <v>0.36</v>
      </c>
      <c r="O29" s="254">
        <f t="shared" si="12"/>
        <v>0.15499999999999992</v>
      </c>
      <c r="P29" s="254">
        <f t="shared" si="12"/>
        <v>0.155</v>
      </c>
      <c r="Q29" s="254">
        <f t="shared" si="12"/>
        <v>0.33</v>
      </c>
      <c r="R29" s="254">
        <f t="shared" si="12"/>
        <v>0.36</v>
      </c>
      <c r="S29" s="254">
        <f t="shared" si="12"/>
        <v>0.15499999999999992</v>
      </c>
      <c r="T29" s="254">
        <f t="shared" si="12"/>
        <v>0.155</v>
      </c>
      <c r="U29" s="254">
        <f t="shared" si="12"/>
        <v>0.33</v>
      </c>
      <c r="V29" s="254">
        <f t="shared" si="12"/>
        <v>0.36</v>
      </c>
      <c r="W29" s="254">
        <f t="shared" si="12"/>
        <v>0.15499999999999992</v>
      </c>
      <c r="X29" s="254">
        <f t="shared" si="12"/>
        <v>0.155</v>
      </c>
      <c r="Y29" s="254">
        <f t="shared" si="12"/>
        <v>0.33</v>
      </c>
      <c r="Z29" s="254">
        <f t="shared" si="12"/>
        <v>0.36</v>
      </c>
      <c r="AA29" s="254">
        <f t="shared" si="12"/>
        <v>0.15499999999999992</v>
      </c>
      <c r="AB29" s="254">
        <f t="shared" si="12"/>
        <v>0.155</v>
      </c>
      <c r="AC29" s="254">
        <f t="shared" si="12"/>
        <v>0.33</v>
      </c>
      <c r="AD29" s="254">
        <f t="shared" si="12"/>
        <v>0.36</v>
      </c>
      <c r="AE29" s="254">
        <f t="shared" si="12"/>
        <v>0.15499999999999992</v>
      </c>
      <c r="AF29" s="254">
        <f t="shared" si="12"/>
        <v>0.155</v>
      </c>
      <c r="AG29" s="254">
        <f t="shared" si="12"/>
        <v>0.33</v>
      </c>
      <c r="AH29" s="254">
        <f t="shared" si="12"/>
        <v>0.36</v>
      </c>
      <c r="AI29" s="254">
        <f t="shared" si="12"/>
        <v>0.15499999999999992</v>
      </c>
      <c r="AJ29" s="254">
        <f t="shared" si="12"/>
        <v>0.155</v>
      </c>
      <c r="AK29" s="254">
        <f t="shared" ref="AK29:BP29" si="13" xml:space="preserve"> AK$23</f>
        <v>0.33</v>
      </c>
      <c r="AL29" s="254">
        <f t="shared" si="13"/>
        <v>0.36</v>
      </c>
      <c r="AM29" s="254">
        <f t="shared" si="13"/>
        <v>0.15499999999999992</v>
      </c>
      <c r="AN29" s="254">
        <f t="shared" si="13"/>
        <v>0.155</v>
      </c>
      <c r="AO29" s="254">
        <f t="shared" si="13"/>
        <v>0.33</v>
      </c>
      <c r="AP29" s="254">
        <f t="shared" si="13"/>
        <v>0.36</v>
      </c>
      <c r="AQ29" s="254">
        <f t="shared" si="13"/>
        <v>0.15499999999999992</v>
      </c>
      <c r="AR29" s="254">
        <f t="shared" si="13"/>
        <v>0.155</v>
      </c>
      <c r="AS29" s="254">
        <f t="shared" si="13"/>
        <v>0.33</v>
      </c>
      <c r="AT29" s="254">
        <f t="shared" si="13"/>
        <v>0.36</v>
      </c>
      <c r="AU29" s="254">
        <f t="shared" si="13"/>
        <v>0.15499999999999992</v>
      </c>
      <c r="AV29" s="254">
        <f t="shared" si="13"/>
        <v>0.155</v>
      </c>
      <c r="AW29" s="254">
        <f t="shared" si="13"/>
        <v>0.33</v>
      </c>
      <c r="AX29" s="254">
        <f t="shared" si="13"/>
        <v>0.36</v>
      </c>
      <c r="AY29" s="254">
        <f t="shared" si="13"/>
        <v>0.15499999999999992</v>
      </c>
      <c r="AZ29" s="254">
        <f t="shared" si="13"/>
        <v>0.155</v>
      </c>
      <c r="BA29" s="254">
        <f t="shared" si="13"/>
        <v>0.33</v>
      </c>
      <c r="BB29" s="254">
        <f t="shared" si="13"/>
        <v>0.36</v>
      </c>
      <c r="BC29" s="254">
        <f t="shared" si="13"/>
        <v>0.15499999999999992</v>
      </c>
      <c r="BD29" s="254">
        <f t="shared" si="13"/>
        <v>0.155</v>
      </c>
      <c r="BE29" s="254">
        <f t="shared" si="13"/>
        <v>0.33</v>
      </c>
      <c r="BF29" s="254">
        <f t="shared" si="13"/>
        <v>0.36</v>
      </c>
      <c r="BG29" s="254">
        <f t="shared" si="13"/>
        <v>0.15499999999999992</v>
      </c>
      <c r="BH29" s="254">
        <f t="shared" si="13"/>
        <v>0.155</v>
      </c>
      <c r="BI29" s="254">
        <f t="shared" si="13"/>
        <v>0.33</v>
      </c>
      <c r="BJ29" s="254">
        <f t="shared" si="13"/>
        <v>0.36</v>
      </c>
      <c r="BK29" s="254">
        <f t="shared" si="13"/>
        <v>0.15499999999999992</v>
      </c>
      <c r="BL29" s="254">
        <f t="shared" si="13"/>
        <v>0.155</v>
      </c>
      <c r="BM29" s="254">
        <f t="shared" si="13"/>
        <v>0.33</v>
      </c>
      <c r="BN29" s="254">
        <f t="shared" si="13"/>
        <v>0.36</v>
      </c>
      <c r="BO29" s="254">
        <f t="shared" si="13"/>
        <v>0.15499999999999992</v>
      </c>
      <c r="BP29" s="254">
        <f t="shared" si="13"/>
        <v>0.155</v>
      </c>
      <c r="BQ29" s="254">
        <f t="shared" ref="BQ29:CV29" si="14" xml:space="preserve"> BQ$23</f>
        <v>0.33</v>
      </c>
      <c r="BR29" s="254">
        <f t="shared" si="14"/>
        <v>0.36</v>
      </c>
      <c r="BS29" s="254">
        <f t="shared" si="14"/>
        <v>0.15499999999999992</v>
      </c>
      <c r="BT29" s="254">
        <f t="shared" si="14"/>
        <v>0.155</v>
      </c>
      <c r="BU29" s="254">
        <f t="shared" si="14"/>
        <v>0.33</v>
      </c>
      <c r="BV29" s="254">
        <f t="shared" si="14"/>
        <v>0.36</v>
      </c>
      <c r="BW29" s="254">
        <f t="shared" si="14"/>
        <v>0.15499999999999992</v>
      </c>
      <c r="BX29" s="254">
        <f t="shared" si="14"/>
        <v>0.155</v>
      </c>
      <c r="BY29" s="254">
        <f t="shared" si="14"/>
        <v>0.33</v>
      </c>
      <c r="BZ29" s="254">
        <f t="shared" si="14"/>
        <v>0.36</v>
      </c>
      <c r="CA29" s="254">
        <f t="shared" si="14"/>
        <v>0.15499999999999992</v>
      </c>
      <c r="CB29" s="254">
        <f t="shared" si="14"/>
        <v>0.155</v>
      </c>
      <c r="CC29" s="254">
        <f t="shared" si="14"/>
        <v>0.33</v>
      </c>
      <c r="CD29" s="254">
        <f t="shared" si="14"/>
        <v>0.36</v>
      </c>
      <c r="CE29" s="254">
        <f t="shared" si="14"/>
        <v>0.15499999999999992</v>
      </c>
      <c r="CF29" s="254">
        <f t="shared" si="14"/>
        <v>0.155</v>
      </c>
      <c r="CG29" s="254">
        <f t="shared" si="14"/>
        <v>0.33</v>
      </c>
      <c r="CH29" s="254">
        <f t="shared" si="14"/>
        <v>0.36</v>
      </c>
      <c r="CI29" s="254">
        <f t="shared" si="14"/>
        <v>0.15499999999999992</v>
      </c>
      <c r="CJ29" s="254">
        <f t="shared" si="14"/>
        <v>0.155</v>
      </c>
      <c r="CK29" s="254">
        <f t="shared" si="14"/>
        <v>0.33</v>
      </c>
      <c r="CL29" s="254">
        <f t="shared" si="14"/>
        <v>0.36</v>
      </c>
      <c r="CM29" s="254">
        <f t="shared" si="14"/>
        <v>0.15499999999999992</v>
      </c>
      <c r="CN29" s="254">
        <f t="shared" si="14"/>
        <v>0.155</v>
      </c>
      <c r="CO29" s="254">
        <f t="shared" si="14"/>
        <v>0.33</v>
      </c>
      <c r="CP29" s="254">
        <f t="shared" si="14"/>
        <v>0.36</v>
      </c>
      <c r="CQ29" s="254">
        <f t="shared" si="14"/>
        <v>0.15499999999999992</v>
      </c>
      <c r="CR29" s="254">
        <f t="shared" si="14"/>
        <v>0.155</v>
      </c>
      <c r="CS29" s="254">
        <f t="shared" si="14"/>
        <v>0.33</v>
      </c>
      <c r="CT29" s="254">
        <f t="shared" si="14"/>
        <v>0.36</v>
      </c>
      <c r="CU29" s="254">
        <f t="shared" si="14"/>
        <v>0.15499999999999992</v>
      </c>
      <c r="CV29" s="254">
        <f t="shared" si="14"/>
        <v>0.155</v>
      </c>
      <c r="CW29" s="254">
        <f t="shared" ref="CW29:EA29" si="15" xml:space="preserve"> CW$23</f>
        <v>0.33</v>
      </c>
      <c r="CX29" s="254">
        <f t="shared" si="15"/>
        <v>0.36</v>
      </c>
      <c r="CY29" s="254">
        <f t="shared" si="15"/>
        <v>0.15499999999999992</v>
      </c>
      <c r="CZ29" s="254">
        <f t="shared" si="15"/>
        <v>0.155</v>
      </c>
      <c r="DA29" s="254">
        <f t="shared" si="15"/>
        <v>0.33</v>
      </c>
      <c r="DB29" s="254">
        <f t="shared" si="15"/>
        <v>0.36</v>
      </c>
      <c r="DC29" s="254">
        <f t="shared" si="15"/>
        <v>0.15499999999999992</v>
      </c>
      <c r="DD29" s="254">
        <f t="shared" si="15"/>
        <v>0.155</v>
      </c>
      <c r="DE29" s="254">
        <f t="shared" si="15"/>
        <v>0.33</v>
      </c>
      <c r="DF29" s="254">
        <f t="shared" si="15"/>
        <v>0.36</v>
      </c>
      <c r="DG29" s="254">
        <f t="shared" si="15"/>
        <v>0.15499999999999992</v>
      </c>
      <c r="DH29" s="254">
        <f t="shared" si="15"/>
        <v>0.155</v>
      </c>
      <c r="DI29" s="254">
        <f t="shared" si="15"/>
        <v>0</v>
      </c>
      <c r="DJ29" s="254">
        <f t="shared" si="15"/>
        <v>0</v>
      </c>
      <c r="DK29" s="254">
        <f t="shared" si="15"/>
        <v>0</v>
      </c>
      <c r="DL29" s="254">
        <f t="shared" si="15"/>
        <v>0</v>
      </c>
      <c r="DM29" s="254">
        <f t="shared" si="15"/>
        <v>0</v>
      </c>
      <c r="DN29" s="254">
        <f t="shared" si="15"/>
        <v>0</v>
      </c>
      <c r="DO29" s="254">
        <f t="shared" si="15"/>
        <v>0</v>
      </c>
      <c r="DP29" s="254">
        <f t="shared" si="15"/>
        <v>0</v>
      </c>
      <c r="DQ29" s="254">
        <f t="shared" si="15"/>
        <v>0</v>
      </c>
      <c r="DR29" s="254">
        <f t="shared" si="15"/>
        <v>0</v>
      </c>
      <c r="DS29" s="254">
        <f t="shared" si="15"/>
        <v>0</v>
      </c>
      <c r="DT29" s="254">
        <f t="shared" si="15"/>
        <v>0</v>
      </c>
      <c r="DU29" s="254">
        <f t="shared" si="15"/>
        <v>0</v>
      </c>
      <c r="DV29" s="254">
        <f t="shared" si="15"/>
        <v>0</v>
      </c>
      <c r="DW29" s="254">
        <f t="shared" si="15"/>
        <v>0</v>
      </c>
      <c r="DX29" s="254">
        <f t="shared" si="15"/>
        <v>0</v>
      </c>
      <c r="DY29" s="254">
        <f t="shared" si="15"/>
        <v>0</v>
      </c>
      <c r="DZ29" s="254">
        <f t="shared" si="15"/>
        <v>0</v>
      </c>
      <c r="EA29" s="254">
        <f t="shared" si="15"/>
        <v>0</v>
      </c>
    </row>
    <row r="30" spans="1:131" hidden="1" outlineLevel="2" x14ac:dyDescent="0.35">
      <c r="A30" s="502"/>
      <c r="B30" s="502"/>
      <c r="C30" s="503"/>
      <c r="D30" s="23"/>
      <c r="E30" s="21" t="s">
        <v>169</v>
      </c>
      <c r="F30" s="21"/>
      <c r="G30" s="21" t="s">
        <v>170</v>
      </c>
      <c r="H30" s="21">
        <f xml:space="preserve"> SUM(J30:GJ30)</f>
        <v>5713.995058778346</v>
      </c>
      <c r="I30" s="21"/>
      <c r="J30" s="21">
        <f t="shared" ref="J30:AO30" si="16" xml:space="preserve"> $F26 * $F27 * J28 * J29</f>
        <v>0</v>
      </c>
      <c r="K30" s="21">
        <f t="shared" si="16"/>
        <v>0</v>
      </c>
      <c r="L30" s="21">
        <f t="shared" si="16"/>
        <v>0</v>
      </c>
      <c r="M30" s="21">
        <f t="shared" si="16"/>
        <v>80.025000000000006</v>
      </c>
      <c r="N30" s="21">
        <f t="shared" si="16"/>
        <v>87.3</v>
      </c>
      <c r="O30" s="21">
        <f t="shared" si="16"/>
        <v>37.587499999999977</v>
      </c>
      <c r="P30" s="21">
        <f t="shared" si="16"/>
        <v>37.587499999999999</v>
      </c>
      <c r="Q30" s="21">
        <f t="shared" si="16"/>
        <v>79.626865671641809</v>
      </c>
      <c r="R30" s="21">
        <f t="shared" si="16"/>
        <v>86.865671641791053</v>
      </c>
      <c r="S30" s="21">
        <f t="shared" si="16"/>
        <v>37.400497512437795</v>
      </c>
      <c r="T30" s="21">
        <f t="shared" si="16"/>
        <v>37.400497512437816</v>
      </c>
      <c r="U30" s="21">
        <f t="shared" si="16"/>
        <v>79.23071211108639</v>
      </c>
      <c r="V30" s="21">
        <f t="shared" si="16"/>
        <v>86.433504121185138</v>
      </c>
      <c r="W30" s="21">
        <f t="shared" si="16"/>
        <v>37.214425385510253</v>
      </c>
      <c r="X30" s="21">
        <f t="shared" si="16"/>
        <v>37.214425385510275</v>
      </c>
      <c r="Y30" s="21">
        <f t="shared" si="16"/>
        <v>78.836529463767548</v>
      </c>
      <c r="Z30" s="21">
        <f t="shared" si="16"/>
        <v>86.003486687746417</v>
      </c>
      <c r="AA30" s="21">
        <f t="shared" si="16"/>
        <v>37.029278990557465</v>
      </c>
      <c r="AB30" s="21">
        <f t="shared" si="16"/>
        <v>37.029278990557486</v>
      </c>
      <c r="AC30" s="21">
        <f t="shared" si="16"/>
        <v>78.444307924146841</v>
      </c>
      <c r="AD30" s="21">
        <f t="shared" si="16"/>
        <v>85.575608644523825</v>
      </c>
      <c r="AE30" s="21">
        <f t="shared" si="16"/>
        <v>36.845053721947735</v>
      </c>
      <c r="AF30" s="21">
        <f t="shared" si="16"/>
        <v>36.845053721947757</v>
      </c>
      <c r="AG30" s="21">
        <f t="shared" si="16"/>
        <v>78.054037735469507</v>
      </c>
      <c r="AH30" s="21">
        <f t="shared" si="16"/>
        <v>85.149859347784911</v>
      </c>
      <c r="AI30" s="21">
        <f t="shared" si="16"/>
        <v>36.661744996962931</v>
      </c>
      <c r="AJ30" s="21">
        <f t="shared" si="16"/>
        <v>36.661744996962952</v>
      </c>
      <c r="AK30" s="21">
        <f t="shared" si="16"/>
        <v>77.66570918952192</v>
      </c>
      <c r="AL30" s="21">
        <f t="shared" si="16"/>
        <v>84.726228206751173</v>
      </c>
      <c r="AM30" s="21">
        <f t="shared" si="16"/>
        <v>36.479348255684513</v>
      </c>
      <c r="AN30" s="21">
        <f t="shared" si="16"/>
        <v>36.479348255684535</v>
      </c>
      <c r="AO30" s="21">
        <f t="shared" si="16"/>
        <v>77.279312626389967</v>
      </c>
      <c r="AP30" s="21">
        <f t="shared" ref="AP30:BU30" si="17" xml:space="preserve"> $F26 * $F27 * AP28 * AP29</f>
        <v>84.304704683334492</v>
      </c>
      <c r="AQ30" s="21">
        <f t="shared" si="17"/>
        <v>36.297858960880113</v>
      </c>
      <c r="AR30" s="21">
        <f t="shared" si="17"/>
        <v>36.297858960880134</v>
      </c>
      <c r="AS30" s="21">
        <f t="shared" si="17"/>
        <v>76.894838434218883</v>
      </c>
      <c r="AT30" s="21">
        <f t="shared" si="17"/>
        <v>83.885278291875139</v>
      </c>
      <c r="AU30" s="21">
        <f t="shared" si="17"/>
        <v>36.117272597890668</v>
      </c>
      <c r="AV30" s="21">
        <f t="shared" si="17"/>
        <v>36.117272597890683</v>
      </c>
      <c r="AW30" s="21">
        <f t="shared" si="17"/>
        <v>76.512277048974028</v>
      </c>
      <c r="AX30" s="21">
        <f t="shared" si="17"/>
        <v>83.46793859888075</v>
      </c>
      <c r="AY30" s="21">
        <f t="shared" si="17"/>
        <v>35.937584674518078</v>
      </c>
      <c r="AZ30" s="21">
        <f t="shared" si="17"/>
        <v>35.937584674518099</v>
      </c>
      <c r="BA30" s="21">
        <f t="shared" si="17"/>
        <v>76.13161895420302</v>
      </c>
      <c r="BB30" s="21">
        <f t="shared" si="17"/>
        <v>83.052675222766922</v>
      </c>
      <c r="BC30" s="21">
        <f t="shared" si="17"/>
        <v>35.758790720913517</v>
      </c>
      <c r="BD30" s="21">
        <f t="shared" si="17"/>
        <v>35.758790720913538</v>
      </c>
      <c r="BE30" s="21">
        <f t="shared" si="17"/>
        <v>75.752854680799032</v>
      </c>
      <c r="BF30" s="21">
        <f t="shared" si="17"/>
        <v>82.639477833598932</v>
      </c>
      <c r="BG30" s="21">
        <f t="shared" si="17"/>
        <v>35.580886289466186</v>
      </c>
      <c r="BH30" s="21">
        <f t="shared" si="17"/>
        <v>35.580886289466207</v>
      </c>
      <c r="BI30" s="21">
        <f t="shared" si="17"/>
        <v>75.375974806765228</v>
      </c>
      <c r="BJ30" s="21">
        <f t="shared" si="17"/>
        <v>82.228336152834785</v>
      </c>
      <c r="BK30" s="21">
        <f t="shared" si="17"/>
        <v>35.403866954692738</v>
      </c>
      <c r="BL30" s="21">
        <f t="shared" si="17"/>
        <v>35.403866954692759</v>
      </c>
      <c r="BM30" s="21">
        <f t="shared" si="17"/>
        <v>75.000969956980327</v>
      </c>
      <c r="BN30" s="21">
        <f t="shared" si="17"/>
        <v>81.819239953069442</v>
      </c>
      <c r="BO30" s="21">
        <f t="shared" si="17"/>
        <v>35.227728313127102</v>
      </c>
      <c r="BP30" s="21">
        <f t="shared" si="17"/>
        <v>35.227728313127123</v>
      </c>
      <c r="BQ30" s="21">
        <f t="shared" si="17"/>
        <v>74.627830802965519</v>
      </c>
      <c r="BR30" s="21">
        <f t="shared" si="17"/>
        <v>81.412179057780563</v>
      </c>
      <c r="BS30" s="21">
        <f t="shared" si="17"/>
        <v>35.052465983211057</v>
      </c>
      <c r="BT30" s="21">
        <f t="shared" si="17"/>
        <v>35.052465983211071</v>
      </c>
      <c r="BU30" s="21">
        <f t="shared" si="17"/>
        <v>74.256548062652271</v>
      </c>
      <c r="BV30" s="21">
        <f t="shared" ref="BV30:DA30" si="18" xml:space="preserve"> $F26 * $F27 * BV28 * BV29</f>
        <v>81.007143341075206</v>
      </c>
      <c r="BW30" s="21">
        <f t="shared" si="18"/>
        <v>34.878075605185138</v>
      </c>
      <c r="BX30" s="21">
        <f t="shared" si="18"/>
        <v>34.87807560518516</v>
      </c>
      <c r="BY30" s="21">
        <f t="shared" si="18"/>
        <v>73.887112500151517</v>
      </c>
      <c r="BZ30" s="21">
        <f t="shared" si="18"/>
        <v>80.604122727438011</v>
      </c>
      <c r="CA30" s="21">
        <f t="shared" si="18"/>
        <v>34.704552840980234</v>
      </c>
      <c r="CB30" s="21">
        <f t="shared" si="18"/>
        <v>34.704552840980256</v>
      </c>
      <c r="CC30" s="21">
        <f t="shared" si="18"/>
        <v>73.519514925523907</v>
      </c>
      <c r="CD30" s="21">
        <f t="shared" si="18"/>
        <v>80.203107191480626</v>
      </c>
      <c r="CE30" s="21">
        <f t="shared" si="18"/>
        <v>34.531893374109693</v>
      </c>
      <c r="CF30" s="21">
        <f t="shared" si="18"/>
        <v>34.531893374109714</v>
      </c>
      <c r="CG30" s="21">
        <f t="shared" si="18"/>
        <v>73.153746194551175</v>
      </c>
      <c r="CH30" s="21">
        <f t="shared" si="18"/>
        <v>79.80408675769219</v>
      </c>
      <c r="CI30" s="21">
        <f t="shared" si="18"/>
        <v>34.360092909561899</v>
      </c>
      <c r="CJ30" s="21">
        <f t="shared" si="18"/>
        <v>34.360092909561914</v>
      </c>
      <c r="CK30" s="21">
        <f t="shared" si="18"/>
        <v>72.789797208508645</v>
      </c>
      <c r="CL30" s="21">
        <f t="shared" si="18"/>
        <v>79.40705150019123</v>
      </c>
      <c r="CM30" s="21">
        <f t="shared" si="18"/>
        <v>34.189147173693428</v>
      </c>
      <c r="CN30" s="21">
        <f t="shared" si="18"/>
        <v>34.189147173693449</v>
      </c>
      <c r="CO30" s="21">
        <f t="shared" si="18"/>
        <v>72.427658913938942</v>
      </c>
      <c r="CP30" s="21">
        <f t="shared" si="18"/>
        <v>79.011991542478839</v>
      </c>
      <c r="CQ30" s="21">
        <f t="shared" si="18"/>
        <v>34.019051914122819</v>
      </c>
      <c r="CR30" s="21">
        <f t="shared" si="18"/>
        <v>34.019051914122834</v>
      </c>
      <c r="CS30" s="21">
        <f t="shared" si="18"/>
        <v>72.067322302426831</v>
      </c>
      <c r="CT30" s="21">
        <f t="shared" si="18"/>
        <v>78.618897057192896</v>
      </c>
      <c r="CU30" s="21">
        <f t="shared" si="18"/>
        <v>33.849802899624706</v>
      </c>
      <c r="CV30" s="21">
        <f t="shared" si="18"/>
        <v>33.84980289962472</v>
      </c>
      <c r="CW30" s="21">
        <f t="shared" si="18"/>
        <v>71.708778410374961</v>
      </c>
      <c r="CX30" s="21">
        <f t="shared" si="18"/>
        <v>78.227758265863599</v>
      </c>
      <c r="CY30" s="21">
        <f t="shared" si="18"/>
        <v>33.681395920024585</v>
      </c>
      <c r="CZ30" s="21">
        <f t="shared" si="18"/>
        <v>33.681395920024606</v>
      </c>
      <c r="DA30" s="21">
        <f t="shared" si="18"/>
        <v>71.352018318781077</v>
      </c>
      <c r="DB30" s="21">
        <f t="shared" ref="DB30:EA30" si="19" xml:space="preserve"> $F26 * $F27 * DB28 * DB29</f>
        <v>77.838565438670258</v>
      </c>
      <c r="DC30" s="21">
        <f t="shared" si="19"/>
        <v>33.513826786094121</v>
      </c>
      <c r="DD30" s="21">
        <f t="shared" si="19"/>
        <v>33.513826786094135</v>
      </c>
      <c r="DE30" s="21">
        <f t="shared" si="19"/>
        <v>70.997033153015991</v>
      </c>
      <c r="DF30" s="21">
        <f t="shared" si="19"/>
        <v>77.451308894199258</v>
      </c>
      <c r="DG30" s="21">
        <f t="shared" si="19"/>
        <v>33.347091329446883</v>
      </c>
      <c r="DH30" s="21">
        <f t="shared" si="19"/>
        <v>33.347091329446904</v>
      </c>
      <c r="DI30" s="21">
        <f t="shared" si="19"/>
        <v>0</v>
      </c>
      <c r="DJ30" s="21">
        <f t="shared" si="19"/>
        <v>0</v>
      </c>
      <c r="DK30" s="21">
        <f t="shared" si="19"/>
        <v>0</v>
      </c>
      <c r="DL30" s="21">
        <f t="shared" si="19"/>
        <v>0</v>
      </c>
      <c r="DM30" s="21">
        <f t="shared" si="19"/>
        <v>0</v>
      </c>
      <c r="DN30" s="21">
        <f t="shared" si="19"/>
        <v>0</v>
      </c>
      <c r="DO30" s="21">
        <f t="shared" si="19"/>
        <v>0</v>
      </c>
      <c r="DP30" s="21">
        <f t="shared" si="19"/>
        <v>0</v>
      </c>
      <c r="DQ30" s="21">
        <f t="shared" si="19"/>
        <v>0</v>
      </c>
      <c r="DR30" s="21">
        <f t="shared" si="19"/>
        <v>0</v>
      </c>
      <c r="DS30" s="21">
        <f t="shared" si="19"/>
        <v>0</v>
      </c>
      <c r="DT30" s="21">
        <f t="shared" si="19"/>
        <v>0</v>
      </c>
      <c r="DU30" s="21">
        <f t="shared" si="19"/>
        <v>0</v>
      </c>
      <c r="DV30" s="21">
        <f t="shared" si="19"/>
        <v>0</v>
      </c>
      <c r="DW30" s="21">
        <f t="shared" si="19"/>
        <v>0</v>
      </c>
      <c r="DX30" s="21">
        <f t="shared" si="19"/>
        <v>0</v>
      </c>
      <c r="DY30" s="21">
        <f t="shared" si="19"/>
        <v>0</v>
      </c>
      <c r="DZ30" s="21">
        <f t="shared" si="19"/>
        <v>0</v>
      </c>
      <c r="EA30" s="21">
        <f t="shared" si="19"/>
        <v>0</v>
      </c>
    </row>
    <row r="31" spans="1:131" hidden="1" outlineLevel="1" x14ac:dyDescent="0.35">
      <c r="A31" s="492"/>
      <c r="B31" s="492"/>
      <c r="C31" s="493"/>
      <c r="E31" s="494"/>
      <c r="F31" s="494"/>
      <c r="G31" s="494"/>
      <c r="H31" s="494"/>
      <c r="I31" s="495"/>
      <c r="J31" s="494"/>
    </row>
    <row r="32" spans="1:131" hidden="1" outlineLevel="1" x14ac:dyDescent="0.35">
      <c r="A32" s="492"/>
      <c r="B32" s="492" t="s">
        <v>171</v>
      </c>
      <c r="C32" s="493"/>
      <c r="E32" s="494"/>
      <c r="F32" s="494"/>
      <c r="G32" s="494"/>
      <c r="H32" s="494"/>
      <c r="I32" s="495"/>
      <c r="J32" s="494"/>
    </row>
    <row r="33" spans="1:131" hidden="1" outlineLevel="2" x14ac:dyDescent="0.35">
      <c r="A33" s="492"/>
      <c r="B33" s="492"/>
      <c r="C33" s="493"/>
      <c r="E33" s="500" t="str">
        <f xml:space="preserve"> InpC!E$33</f>
        <v>Power tariff</v>
      </c>
      <c r="F33" s="538">
        <f xml:space="preserve"> InpC!F$33</f>
        <v>6.5000000000000002E-2</v>
      </c>
      <c r="G33" s="500" t="str">
        <f xml:space="preserve"> InpC!G$33</f>
        <v>USD / kWh</v>
      </c>
      <c r="H33" s="537"/>
      <c r="I33" s="495"/>
      <c r="J33" s="494"/>
    </row>
    <row r="34" spans="1:131" s="506" customFormat="1" hidden="1" outlineLevel="2" x14ac:dyDescent="0.35">
      <c r="A34" s="440"/>
      <c r="B34" s="440"/>
      <c r="C34" s="441"/>
      <c r="D34" s="211"/>
      <c r="E34" s="499" t="str">
        <f xml:space="preserve"> InpC!E$60</f>
        <v>GWh to kWh conversion</v>
      </c>
      <c r="F34" s="499">
        <f xml:space="preserve"> InpC!F$60</f>
        <v>1000000</v>
      </c>
      <c r="G34" s="499" t="str">
        <f xml:space="preserve"> InpC!G$60</f>
        <v>kWh / GWh</v>
      </c>
      <c r="H34" s="442"/>
      <c r="I34" s="443"/>
      <c r="J34" s="447"/>
      <c r="K34" s="206"/>
      <c r="L34" s="206"/>
      <c r="M34" s="206"/>
      <c r="N34" s="206"/>
      <c r="O34" s="206"/>
      <c r="P34" s="206"/>
      <c r="Q34" s="206"/>
      <c r="R34" s="206"/>
      <c r="S34" s="206"/>
      <c r="T34" s="206"/>
      <c r="U34" s="206"/>
      <c r="V34" s="206"/>
      <c r="W34" s="206"/>
      <c r="X34" s="206"/>
      <c r="Y34" s="206"/>
      <c r="Z34" s="206"/>
      <c r="AA34" s="206"/>
      <c r="AB34" s="206"/>
      <c r="AC34" s="206"/>
      <c r="AD34" s="206"/>
      <c r="AE34" s="206"/>
      <c r="AF34" s="206"/>
      <c r="AG34" s="206"/>
      <c r="AH34" s="206"/>
      <c r="AI34" s="206"/>
      <c r="AJ34" s="206"/>
      <c r="AK34" s="206"/>
      <c r="AL34" s="206"/>
      <c r="AM34" s="206"/>
      <c r="AN34" s="206"/>
      <c r="AO34" s="206"/>
      <c r="AP34" s="206"/>
      <c r="AQ34" s="206"/>
      <c r="AR34" s="206"/>
      <c r="AS34" s="206"/>
      <c r="AT34" s="206"/>
      <c r="AU34" s="206"/>
      <c r="AV34" s="206"/>
      <c r="AW34" s="206"/>
      <c r="AX34" s="206"/>
      <c r="AY34" s="206"/>
      <c r="AZ34" s="206"/>
      <c r="BA34" s="206"/>
      <c r="BB34" s="206"/>
      <c r="BC34" s="206"/>
      <c r="BD34" s="206"/>
      <c r="BE34" s="206"/>
      <c r="BF34" s="206"/>
      <c r="BG34" s="206"/>
      <c r="BH34" s="206"/>
      <c r="BI34" s="206"/>
      <c r="BJ34" s="206"/>
      <c r="BK34" s="206"/>
      <c r="BL34" s="206"/>
      <c r="BM34" s="206"/>
      <c r="BN34" s="206"/>
      <c r="BO34" s="206"/>
      <c r="BP34" s="206"/>
      <c r="BQ34" s="206"/>
      <c r="BR34" s="206"/>
      <c r="BS34" s="206"/>
      <c r="BT34" s="206"/>
      <c r="BU34" s="206"/>
      <c r="BV34" s="206"/>
      <c r="BW34" s="206"/>
      <c r="BX34" s="206"/>
      <c r="BY34" s="206"/>
      <c r="BZ34" s="206"/>
      <c r="CA34" s="206"/>
      <c r="CB34" s="206"/>
      <c r="CC34" s="206"/>
      <c r="CD34" s="206"/>
      <c r="CE34" s="206"/>
      <c r="CF34" s="206"/>
      <c r="CG34" s="206"/>
      <c r="CH34" s="206"/>
      <c r="CI34" s="206"/>
      <c r="CJ34" s="206"/>
      <c r="CK34" s="206"/>
      <c r="CL34" s="206"/>
      <c r="CM34" s="206"/>
      <c r="CN34" s="206"/>
      <c r="CO34" s="206"/>
      <c r="CP34" s="206"/>
      <c r="CQ34" s="206"/>
      <c r="CR34" s="206"/>
      <c r="CS34" s="206"/>
      <c r="CT34" s="206"/>
      <c r="CU34" s="206"/>
      <c r="CV34" s="206"/>
      <c r="CW34" s="206"/>
      <c r="CX34" s="206"/>
      <c r="CY34" s="206"/>
      <c r="CZ34" s="206"/>
      <c r="DA34" s="206"/>
      <c r="DB34" s="206"/>
      <c r="DC34" s="206"/>
      <c r="DD34" s="206"/>
      <c r="DE34" s="206"/>
      <c r="DF34" s="206"/>
      <c r="DG34" s="206"/>
      <c r="DH34" s="206"/>
      <c r="DI34" s="206"/>
      <c r="DJ34" s="206"/>
      <c r="DK34" s="206"/>
      <c r="DL34" s="206"/>
      <c r="DM34" s="206"/>
      <c r="DN34" s="206"/>
      <c r="DO34" s="206"/>
      <c r="DP34" s="206"/>
      <c r="DQ34" s="206"/>
      <c r="DR34" s="206"/>
      <c r="DS34" s="206"/>
      <c r="DT34" s="206"/>
      <c r="DU34" s="206"/>
      <c r="DV34" s="206"/>
      <c r="DW34" s="206"/>
      <c r="DX34" s="206"/>
      <c r="DY34" s="206"/>
      <c r="DZ34" s="206"/>
      <c r="EA34" s="206"/>
    </row>
    <row r="35" spans="1:131" s="506" customFormat="1" hidden="1" outlineLevel="2" x14ac:dyDescent="0.35">
      <c r="A35" s="440"/>
      <c r="B35" s="440"/>
      <c r="C35" s="441"/>
      <c r="D35" s="211"/>
      <c r="E35" s="504" t="str">
        <f xml:space="preserve"> InpC!E$61</f>
        <v>Units in a thousand</v>
      </c>
      <c r="F35" s="504">
        <f xml:space="preserve"> InpC!F$61</f>
        <v>1000</v>
      </c>
      <c r="G35" s="504" t="str">
        <f xml:space="preserve"> InpC!G$61</f>
        <v>units</v>
      </c>
      <c r="H35" s="447"/>
      <c r="I35" s="443"/>
      <c r="J35" s="447"/>
      <c r="K35" s="206"/>
      <c r="L35" s="206"/>
      <c r="M35" s="206"/>
      <c r="N35" s="206"/>
      <c r="O35" s="206"/>
      <c r="P35" s="206"/>
      <c r="Q35" s="206"/>
      <c r="R35" s="206"/>
      <c r="S35" s="206"/>
      <c r="T35" s="206"/>
      <c r="U35" s="206"/>
      <c r="V35" s="206"/>
      <c r="W35" s="206"/>
      <c r="X35" s="206"/>
      <c r="Y35" s="206"/>
      <c r="Z35" s="206"/>
      <c r="AA35" s="206"/>
      <c r="AB35" s="206"/>
      <c r="AC35" s="206"/>
      <c r="AD35" s="206"/>
      <c r="AE35" s="206"/>
      <c r="AF35" s="206"/>
      <c r="AG35" s="206"/>
      <c r="AH35" s="206"/>
      <c r="AI35" s="206"/>
      <c r="AJ35" s="206"/>
      <c r="AK35" s="206"/>
      <c r="AL35" s="206"/>
      <c r="AM35" s="206"/>
      <c r="AN35" s="206"/>
      <c r="AO35" s="206"/>
      <c r="AP35" s="206"/>
      <c r="AQ35" s="206"/>
      <c r="AR35" s="206"/>
      <c r="AS35" s="206"/>
      <c r="AT35" s="206"/>
      <c r="AU35" s="206"/>
      <c r="AV35" s="206"/>
      <c r="AW35" s="206"/>
      <c r="AX35" s="206"/>
      <c r="AY35" s="206"/>
      <c r="AZ35" s="206"/>
      <c r="BA35" s="206"/>
      <c r="BB35" s="206"/>
      <c r="BC35" s="206"/>
      <c r="BD35" s="206"/>
      <c r="BE35" s="206"/>
      <c r="BF35" s="206"/>
      <c r="BG35" s="206"/>
      <c r="BH35" s="206"/>
      <c r="BI35" s="206"/>
      <c r="BJ35" s="206"/>
      <c r="BK35" s="206"/>
      <c r="BL35" s="206"/>
      <c r="BM35" s="206"/>
      <c r="BN35" s="206"/>
      <c r="BO35" s="206"/>
      <c r="BP35" s="206"/>
      <c r="BQ35" s="206"/>
      <c r="BR35" s="206"/>
      <c r="BS35" s="206"/>
      <c r="BT35" s="206"/>
      <c r="BU35" s="206"/>
      <c r="BV35" s="206"/>
      <c r="BW35" s="206"/>
      <c r="BX35" s="206"/>
      <c r="BY35" s="206"/>
      <c r="BZ35" s="206"/>
      <c r="CA35" s="206"/>
      <c r="CB35" s="206"/>
      <c r="CC35" s="206"/>
      <c r="CD35" s="206"/>
      <c r="CE35" s="206"/>
      <c r="CF35" s="206"/>
      <c r="CG35" s="206"/>
      <c r="CH35" s="206"/>
      <c r="CI35" s="206"/>
      <c r="CJ35" s="206"/>
      <c r="CK35" s="206"/>
      <c r="CL35" s="206"/>
      <c r="CM35" s="206"/>
      <c r="CN35" s="206"/>
      <c r="CO35" s="206"/>
      <c r="CP35" s="206"/>
      <c r="CQ35" s="206"/>
      <c r="CR35" s="206"/>
      <c r="CS35" s="206"/>
      <c r="CT35" s="206"/>
      <c r="CU35" s="206"/>
      <c r="CV35" s="206"/>
      <c r="CW35" s="206"/>
      <c r="CX35" s="206"/>
      <c r="CY35" s="206"/>
      <c r="CZ35" s="206"/>
      <c r="DA35" s="206"/>
      <c r="DB35" s="206"/>
      <c r="DC35" s="206"/>
      <c r="DD35" s="206"/>
      <c r="DE35" s="206"/>
      <c r="DF35" s="206"/>
      <c r="DG35" s="206"/>
      <c r="DH35" s="206"/>
      <c r="DI35" s="206"/>
      <c r="DJ35" s="206"/>
      <c r="DK35" s="206"/>
      <c r="DL35" s="206"/>
      <c r="DM35" s="206"/>
      <c r="DN35" s="206"/>
      <c r="DO35" s="206"/>
      <c r="DP35" s="206"/>
      <c r="DQ35" s="206"/>
      <c r="DR35" s="206"/>
      <c r="DS35" s="206"/>
      <c r="DT35" s="206"/>
      <c r="DU35" s="206"/>
      <c r="DV35" s="206"/>
      <c r="DW35" s="206"/>
      <c r="DX35" s="206"/>
      <c r="DY35" s="206"/>
      <c r="DZ35" s="206"/>
      <c r="EA35" s="206"/>
    </row>
    <row r="36" spans="1:131" s="506" customFormat="1" hidden="1" outlineLevel="2" x14ac:dyDescent="0.35">
      <c r="A36" s="440"/>
      <c r="B36" s="440"/>
      <c r="C36" s="441"/>
      <c r="D36" s="211"/>
      <c r="E36" s="505" t="str">
        <f t="shared" ref="E36:AJ36" si="20" xml:space="preserve"> E$30</f>
        <v>Electricity generation</v>
      </c>
      <c r="F36" s="505">
        <f t="shared" si="20"/>
        <v>0</v>
      </c>
      <c r="G36" s="505" t="str">
        <f t="shared" si="20"/>
        <v>GWh</v>
      </c>
      <c r="H36" s="505">
        <f t="shared" si="20"/>
        <v>5713.995058778346</v>
      </c>
      <c r="I36" s="505">
        <f t="shared" si="20"/>
        <v>0</v>
      </c>
      <c r="J36" s="505">
        <f t="shared" si="20"/>
        <v>0</v>
      </c>
      <c r="K36" s="505">
        <f t="shared" si="20"/>
        <v>0</v>
      </c>
      <c r="L36" s="505">
        <f t="shared" si="20"/>
        <v>0</v>
      </c>
      <c r="M36" s="505">
        <f t="shared" si="20"/>
        <v>80.025000000000006</v>
      </c>
      <c r="N36" s="505">
        <f t="shared" si="20"/>
        <v>87.3</v>
      </c>
      <c r="O36" s="505">
        <f t="shared" si="20"/>
        <v>37.587499999999977</v>
      </c>
      <c r="P36" s="505">
        <f t="shared" si="20"/>
        <v>37.587499999999999</v>
      </c>
      <c r="Q36" s="505">
        <f t="shared" si="20"/>
        <v>79.626865671641809</v>
      </c>
      <c r="R36" s="505">
        <f t="shared" si="20"/>
        <v>86.865671641791053</v>
      </c>
      <c r="S36" s="505">
        <f t="shared" si="20"/>
        <v>37.400497512437795</v>
      </c>
      <c r="T36" s="505">
        <f t="shared" si="20"/>
        <v>37.400497512437816</v>
      </c>
      <c r="U36" s="505">
        <f t="shared" si="20"/>
        <v>79.23071211108639</v>
      </c>
      <c r="V36" s="505">
        <f t="shared" si="20"/>
        <v>86.433504121185138</v>
      </c>
      <c r="W36" s="505">
        <f t="shared" si="20"/>
        <v>37.214425385510253</v>
      </c>
      <c r="X36" s="505">
        <f t="shared" si="20"/>
        <v>37.214425385510275</v>
      </c>
      <c r="Y36" s="505">
        <f t="shared" si="20"/>
        <v>78.836529463767548</v>
      </c>
      <c r="Z36" s="505">
        <f t="shared" si="20"/>
        <v>86.003486687746417</v>
      </c>
      <c r="AA36" s="505">
        <f t="shared" si="20"/>
        <v>37.029278990557465</v>
      </c>
      <c r="AB36" s="505">
        <f t="shared" si="20"/>
        <v>37.029278990557486</v>
      </c>
      <c r="AC36" s="505">
        <f t="shared" si="20"/>
        <v>78.444307924146841</v>
      </c>
      <c r="AD36" s="505">
        <f t="shared" si="20"/>
        <v>85.575608644523825</v>
      </c>
      <c r="AE36" s="505">
        <f t="shared" si="20"/>
        <v>36.845053721947735</v>
      </c>
      <c r="AF36" s="505">
        <f t="shared" si="20"/>
        <v>36.845053721947757</v>
      </c>
      <c r="AG36" s="505">
        <f t="shared" si="20"/>
        <v>78.054037735469507</v>
      </c>
      <c r="AH36" s="505">
        <f t="shared" si="20"/>
        <v>85.149859347784911</v>
      </c>
      <c r="AI36" s="505">
        <f t="shared" si="20"/>
        <v>36.661744996962931</v>
      </c>
      <c r="AJ36" s="505">
        <f t="shared" si="20"/>
        <v>36.661744996962952</v>
      </c>
      <c r="AK36" s="505">
        <f t="shared" ref="AK36:BP36" si="21" xml:space="preserve"> AK$30</f>
        <v>77.66570918952192</v>
      </c>
      <c r="AL36" s="505">
        <f t="shared" si="21"/>
        <v>84.726228206751173</v>
      </c>
      <c r="AM36" s="505">
        <f t="shared" si="21"/>
        <v>36.479348255684513</v>
      </c>
      <c r="AN36" s="505">
        <f t="shared" si="21"/>
        <v>36.479348255684535</v>
      </c>
      <c r="AO36" s="505">
        <f t="shared" si="21"/>
        <v>77.279312626389967</v>
      </c>
      <c r="AP36" s="505">
        <f t="shared" si="21"/>
        <v>84.304704683334492</v>
      </c>
      <c r="AQ36" s="505">
        <f t="shared" si="21"/>
        <v>36.297858960880113</v>
      </c>
      <c r="AR36" s="505">
        <f t="shared" si="21"/>
        <v>36.297858960880134</v>
      </c>
      <c r="AS36" s="505">
        <f t="shared" si="21"/>
        <v>76.894838434218883</v>
      </c>
      <c r="AT36" s="505">
        <f t="shared" si="21"/>
        <v>83.885278291875139</v>
      </c>
      <c r="AU36" s="505">
        <f t="shared" si="21"/>
        <v>36.117272597890668</v>
      </c>
      <c r="AV36" s="505">
        <f t="shared" si="21"/>
        <v>36.117272597890683</v>
      </c>
      <c r="AW36" s="505">
        <f t="shared" si="21"/>
        <v>76.512277048974028</v>
      </c>
      <c r="AX36" s="505">
        <f t="shared" si="21"/>
        <v>83.46793859888075</v>
      </c>
      <c r="AY36" s="505">
        <f t="shared" si="21"/>
        <v>35.937584674518078</v>
      </c>
      <c r="AZ36" s="505">
        <f t="shared" si="21"/>
        <v>35.937584674518099</v>
      </c>
      <c r="BA36" s="505">
        <f t="shared" si="21"/>
        <v>76.13161895420302</v>
      </c>
      <c r="BB36" s="505">
        <f t="shared" si="21"/>
        <v>83.052675222766922</v>
      </c>
      <c r="BC36" s="505">
        <f t="shared" si="21"/>
        <v>35.758790720913517</v>
      </c>
      <c r="BD36" s="505">
        <f t="shared" si="21"/>
        <v>35.758790720913538</v>
      </c>
      <c r="BE36" s="505">
        <f t="shared" si="21"/>
        <v>75.752854680799032</v>
      </c>
      <c r="BF36" s="505">
        <f t="shared" si="21"/>
        <v>82.639477833598932</v>
      </c>
      <c r="BG36" s="505">
        <f t="shared" si="21"/>
        <v>35.580886289466186</v>
      </c>
      <c r="BH36" s="505">
        <f t="shared" si="21"/>
        <v>35.580886289466207</v>
      </c>
      <c r="BI36" s="505">
        <f t="shared" si="21"/>
        <v>75.375974806765228</v>
      </c>
      <c r="BJ36" s="505">
        <f t="shared" si="21"/>
        <v>82.228336152834785</v>
      </c>
      <c r="BK36" s="505">
        <f t="shared" si="21"/>
        <v>35.403866954692738</v>
      </c>
      <c r="BL36" s="505">
        <f t="shared" si="21"/>
        <v>35.403866954692759</v>
      </c>
      <c r="BM36" s="505">
        <f t="shared" si="21"/>
        <v>75.000969956980327</v>
      </c>
      <c r="BN36" s="505">
        <f t="shared" si="21"/>
        <v>81.819239953069442</v>
      </c>
      <c r="BO36" s="505">
        <f t="shared" si="21"/>
        <v>35.227728313127102</v>
      </c>
      <c r="BP36" s="505">
        <f t="shared" si="21"/>
        <v>35.227728313127123</v>
      </c>
      <c r="BQ36" s="505">
        <f t="shared" ref="BQ36:CV36" si="22" xml:space="preserve"> BQ$30</f>
        <v>74.627830802965519</v>
      </c>
      <c r="BR36" s="505">
        <f t="shared" si="22"/>
        <v>81.412179057780563</v>
      </c>
      <c r="BS36" s="505">
        <f t="shared" si="22"/>
        <v>35.052465983211057</v>
      </c>
      <c r="BT36" s="505">
        <f t="shared" si="22"/>
        <v>35.052465983211071</v>
      </c>
      <c r="BU36" s="505">
        <f t="shared" si="22"/>
        <v>74.256548062652271</v>
      </c>
      <c r="BV36" s="505">
        <f t="shared" si="22"/>
        <v>81.007143341075206</v>
      </c>
      <c r="BW36" s="505">
        <f t="shared" si="22"/>
        <v>34.878075605185138</v>
      </c>
      <c r="BX36" s="505">
        <f t="shared" si="22"/>
        <v>34.87807560518516</v>
      </c>
      <c r="BY36" s="505">
        <f t="shared" si="22"/>
        <v>73.887112500151517</v>
      </c>
      <c r="BZ36" s="505">
        <f t="shared" si="22"/>
        <v>80.604122727438011</v>
      </c>
      <c r="CA36" s="505">
        <f t="shared" si="22"/>
        <v>34.704552840980234</v>
      </c>
      <c r="CB36" s="505">
        <f t="shared" si="22"/>
        <v>34.704552840980256</v>
      </c>
      <c r="CC36" s="505">
        <f t="shared" si="22"/>
        <v>73.519514925523907</v>
      </c>
      <c r="CD36" s="505">
        <f t="shared" si="22"/>
        <v>80.203107191480626</v>
      </c>
      <c r="CE36" s="505">
        <f t="shared" si="22"/>
        <v>34.531893374109693</v>
      </c>
      <c r="CF36" s="505">
        <f t="shared" si="22"/>
        <v>34.531893374109714</v>
      </c>
      <c r="CG36" s="505">
        <f t="shared" si="22"/>
        <v>73.153746194551175</v>
      </c>
      <c r="CH36" s="505">
        <f t="shared" si="22"/>
        <v>79.80408675769219</v>
      </c>
      <c r="CI36" s="505">
        <f t="shared" si="22"/>
        <v>34.360092909561899</v>
      </c>
      <c r="CJ36" s="505">
        <f t="shared" si="22"/>
        <v>34.360092909561914</v>
      </c>
      <c r="CK36" s="505">
        <f t="shared" si="22"/>
        <v>72.789797208508645</v>
      </c>
      <c r="CL36" s="505">
        <f t="shared" si="22"/>
        <v>79.40705150019123</v>
      </c>
      <c r="CM36" s="505">
        <f t="shared" si="22"/>
        <v>34.189147173693428</v>
      </c>
      <c r="CN36" s="505">
        <f t="shared" si="22"/>
        <v>34.189147173693449</v>
      </c>
      <c r="CO36" s="505">
        <f t="shared" si="22"/>
        <v>72.427658913938942</v>
      </c>
      <c r="CP36" s="505">
        <f t="shared" si="22"/>
        <v>79.011991542478839</v>
      </c>
      <c r="CQ36" s="505">
        <f t="shared" si="22"/>
        <v>34.019051914122819</v>
      </c>
      <c r="CR36" s="505">
        <f t="shared" si="22"/>
        <v>34.019051914122834</v>
      </c>
      <c r="CS36" s="505">
        <f t="shared" si="22"/>
        <v>72.067322302426831</v>
      </c>
      <c r="CT36" s="505">
        <f t="shared" si="22"/>
        <v>78.618897057192896</v>
      </c>
      <c r="CU36" s="505">
        <f t="shared" si="22"/>
        <v>33.849802899624706</v>
      </c>
      <c r="CV36" s="505">
        <f t="shared" si="22"/>
        <v>33.84980289962472</v>
      </c>
      <c r="CW36" s="505">
        <f t="shared" ref="CW36:EA36" si="23" xml:space="preserve"> CW$30</f>
        <v>71.708778410374961</v>
      </c>
      <c r="CX36" s="505">
        <f t="shared" si="23"/>
        <v>78.227758265863599</v>
      </c>
      <c r="CY36" s="505">
        <f t="shared" si="23"/>
        <v>33.681395920024585</v>
      </c>
      <c r="CZ36" s="505">
        <f t="shared" si="23"/>
        <v>33.681395920024606</v>
      </c>
      <c r="DA36" s="505">
        <f t="shared" si="23"/>
        <v>71.352018318781077</v>
      </c>
      <c r="DB36" s="505">
        <f t="shared" si="23"/>
        <v>77.838565438670258</v>
      </c>
      <c r="DC36" s="505">
        <f t="shared" si="23"/>
        <v>33.513826786094121</v>
      </c>
      <c r="DD36" s="505">
        <f t="shared" si="23"/>
        <v>33.513826786094135</v>
      </c>
      <c r="DE36" s="505">
        <f t="shared" si="23"/>
        <v>70.997033153015991</v>
      </c>
      <c r="DF36" s="505">
        <f t="shared" si="23"/>
        <v>77.451308894199258</v>
      </c>
      <c r="DG36" s="505">
        <f t="shared" si="23"/>
        <v>33.347091329446883</v>
      </c>
      <c r="DH36" s="505">
        <f t="shared" si="23"/>
        <v>33.347091329446904</v>
      </c>
      <c r="DI36" s="505">
        <f t="shared" si="23"/>
        <v>0</v>
      </c>
      <c r="DJ36" s="505">
        <f t="shared" si="23"/>
        <v>0</v>
      </c>
      <c r="DK36" s="505">
        <f t="shared" si="23"/>
        <v>0</v>
      </c>
      <c r="DL36" s="505">
        <f t="shared" si="23"/>
        <v>0</v>
      </c>
      <c r="DM36" s="505">
        <f t="shared" si="23"/>
        <v>0</v>
      </c>
      <c r="DN36" s="505">
        <f t="shared" si="23"/>
        <v>0</v>
      </c>
      <c r="DO36" s="505">
        <f t="shared" si="23"/>
        <v>0</v>
      </c>
      <c r="DP36" s="505">
        <f t="shared" si="23"/>
        <v>0</v>
      </c>
      <c r="DQ36" s="505">
        <f t="shared" si="23"/>
        <v>0</v>
      </c>
      <c r="DR36" s="505">
        <f t="shared" si="23"/>
        <v>0</v>
      </c>
      <c r="DS36" s="505">
        <f t="shared" si="23"/>
        <v>0</v>
      </c>
      <c r="DT36" s="505">
        <f t="shared" si="23"/>
        <v>0</v>
      </c>
      <c r="DU36" s="505">
        <f t="shared" si="23"/>
        <v>0</v>
      </c>
      <c r="DV36" s="505">
        <f t="shared" si="23"/>
        <v>0</v>
      </c>
      <c r="DW36" s="505">
        <f t="shared" si="23"/>
        <v>0</v>
      </c>
      <c r="DX36" s="505">
        <f t="shared" si="23"/>
        <v>0</v>
      </c>
      <c r="DY36" s="505">
        <f t="shared" si="23"/>
        <v>0</v>
      </c>
      <c r="DZ36" s="505">
        <f t="shared" si="23"/>
        <v>0</v>
      </c>
      <c r="EA36" s="505">
        <f t="shared" si="23"/>
        <v>0</v>
      </c>
    </row>
    <row r="37" spans="1:131" s="506" customFormat="1" hidden="1" outlineLevel="2" x14ac:dyDescent="0.35">
      <c r="A37" s="440"/>
      <c r="B37" s="440"/>
      <c r="C37" s="441"/>
      <c r="D37" s="211"/>
      <c r="E37" s="499" t="str">
        <f xml:space="preserve"> Time!E$97</f>
        <v>Operating period flag</v>
      </c>
      <c r="F37" s="499">
        <f xml:space="preserve"> Time!F$97</f>
        <v>0</v>
      </c>
      <c r="G37" s="499" t="str">
        <f xml:space="preserve"> Time!G$97</f>
        <v>flag</v>
      </c>
      <c r="H37" s="499">
        <f xml:space="preserve"> Time!H$97</f>
        <v>100</v>
      </c>
      <c r="I37" s="499">
        <f xml:space="preserve"> Time!I$97</f>
        <v>0</v>
      </c>
      <c r="J37" s="499">
        <f xml:space="preserve"> Time!J$97</f>
        <v>0</v>
      </c>
      <c r="K37" s="499">
        <f xml:space="preserve"> Time!K$97</f>
        <v>0</v>
      </c>
      <c r="L37" s="499">
        <f xml:space="preserve"> Time!L$97</f>
        <v>0</v>
      </c>
      <c r="M37" s="499">
        <f xml:space="preserve"> Time!M$97</f>
        <v>1</v>
      </c>
      <c r="N37" s="499">
        <f xml:space="preserve"> Time!N$97</f>
        <v>1</v>
      </c>
      <c r="O37" s="499">
        <f xml:space="preserve"> Time!O$97</f>
        <v>1</v>
      </c>
      <c r="P37" s="499">
        <f xml:space="preserve"> Time!P$97</f>
        <v>1</v>
      </c>
      <c r="Q37" s="499">
        <f xml:space="preserve"> Time!Q$97</f>
        <v>1</v>
      </c>
      <c r="R37" s="499">
        <f xml:space="preserve"> Time!R$97</f>
        <v>1</v>
      </c>
      <c r="S37" s="499">
        <f xml:space="preserve"> Time!S$97</f>
        <v>1</v>
      </c>
      <c r="T37" s="499">
        <f xml:space="preserve"> Time!T$97</f>
        <v>1</v>
      </c>
      <c r="U37" s="499">
        <f xml:space="preserve"> Time!U$97</f>
        <v>1</v>
      </c>
      <c r="V37" s="499">
        <f xml:space="preserve"> Time!V$97</f>
        <v>1</v>
      </c>
      <c r="W37" s="499">
        <f xml:space="preserve"> Time!W$97</f>
        <v>1</v>
      </c>
      <c r="X37" s="499">
        <f xml:space="preserve"> Time!X$97</f>
        <v>1</v>
      </c>
      <c r="Y37" s="499">
        <f xml:space="preserve"> Time!Y$97</f>
        <v>1</v>
      </c>
      <c r="Z37" s="499">
        <f xml:space="preserve"> Time!Z$97</f>
        <v>1</v>
      </c>
      <c r="AA37" s="499">
        <f xml:space="preserve"> Time!AA$97</f>
        <v>1</v>
      </c>
      <c r="AB37" s="499">
        <f xml:space="preserve"> Time!AB$97</f>
        <v>1</v>
      </c>
      <c r="AC37" s="499">
        <f xml:space="preserve"> Time!AC$97</f>
        <v>1</v>
      </c>
      <c r="AD37" s="499">
        <f xml:space="preserve"> Time!AD$97</f>
        <v>1</v>
      </c>
      <c r="AE37" s="499">
        <f xml:space="preserve"> Time!AE$97</f>
        <v>1</v>
      </c>
      <c r="AF37" s="499">
        <f xml:space="preserve"> Time!AF$97</f>
        <v>1</v>
      </c>
      <c r="AG37" s="499">
        <f xml:space="preserve"> Time!AG$97</f>
        <v>1</v>
      </c>
      <c r="AH37" s="499">
        <f xml:space="preserve"> Time!AH$97</f>
        <v>1</v>
      </c>
      <c r="AI37" s="499">
        <f xml:space="preserve"> Time!AI$97</f>
        <v>1</v>
      </c>
      <c r="AJ37" s="499">
        <f xml:space="preserve"> Time!AJ$97</f>
        <v>1</v>
      </c>
      <c r="AK37" s="499">
        <f xml:space="preserve"> Time!AK$97</f>
        <v>1</v>
      </c>
      <c r="AL37" s="499">
        <f xml:space="preserve"> Time!AL$97</f>
        <v>1</v>
      </c>
      <c r="AM37" s="499">
        <f xml:space="preserve"> Time!AM$97</f>
        <v>1</v>
      </c>
      <c r="AN37" s="499">
        <f xml:space="preserve"> Time!AN$97</f>
        <v>1</v>
      </c>
      <c r="AO37" s="499">
        <f xml:space="preserve"> Time!AO$97</f>
        <v>1</v>
      </c>
      <c r="AP37" s="499">
        <f xml:space="preserve"> Time!AP$97</f>
        <v>1</v>
      </c>
      <c r="AQ37" s="499">
        <f xml:space="preserve"> Time!AQ$97</f>
        <v>1</v>
      </c>
      <c r="AR37" s="499">
        <f xml:space="preserve"> Time!AR$97</f>
        <v>1</v>
      </c>
      <c r="AS37" s="499">
        <f xml:space="preserve"> Time!AS$97</f>
        <v>1</v>
      </c>
      <c r="AT37" s="499">
        <f xml:space="preserve"> Time!AT$97</f>
        <v>1</v>
      </c>
      <c r="AU37" s="499">
        <f xml:space="preserve"> Time!AU$97</f>
        <v>1</v>
      </c>
      <c r="AV37" s="499">
        <f xml:space="preserve"> Time!AV$97</f>
        <v>1</v>
      </c>
      <c r="AW37" s="499">
        <f xml:space="preserve"> Time!AW$97</f>
        <v>1</v>
      </c>
      <c r="AX37" s="499">
        <f xml:space="preserve"> Time!AX$97</f>
        <v>1</v>
      </c>
      <c r="AY37" s="499">
        <f xml:space="preserve"> Time!AY$97</f>
        <v>1</v>
      </c>
      <c r="AZ37" s="499">
        <f xml:space="preserve"> Time!AZ$97</f>
        <v>1</v>
      </c>
      <c r="BA37" s="499">
        <f xml:space="preserve"> Time!BA$97</f>
        <v>1</v>
      </c>
      <c r="BB37" s="499">
        <f xml:space="preserve"> Time!BB$97</f>
        <v>1</v>
      </c>
      <c r="BC37" s="499">
        <f xml:space="preserve"> Time!BC$97</f>
        <v>1</v>
      </c>
      <c r="BD37" s="499">
        <f xml:space="preserve"> Time!BD$97</f>
        <v>1</v>
      </c>
      <c r="BE37" s="499">
        <f xml:space="preserve"> Time!BE$97</f>
        <v>1</v>
      </c>
      <c r="BF37" s="499">
        <f xml:space="preserve"> Time!BF$97</f>
        <v>1</v>
      </c>
      <c r="BG37" s="499">
        <f xml:space="preserve"> Time!BG$97</f>
        <v>1</v>
      </c>
      <c r="BH37" s="499">
        <f xml:space="preserve"> Time!BH$97</f>
        <v>1</v>
      </c>
      <c r="BI37" s="499">
        <f xml:space="preserve"> Time!BI$97</f>
        <v>1</v>
      </c>
      <c r="BJ37" s="499">
        <f xml:space="preserve"> Time!BJ$97</f>
        <v>1</v>
      </c>
      <c r="BK37" s="499">
        <f xml:space="preserve"> Time!BK$97</f>
        <v>1</v>
      </c>
      <c r="BL37" s="499">
        <f xml:space="preserve"> Time!BL$97</f>
        <v>1</v>
      </c>
      <c r="BM37" s="499">
        <f xml:space="preserve"> Time!BM$97</f>
        <v>1</v>
      </c>
      <c r="BN37" s="499">
        <f xml:space="preserve"> Time!BN$97</f>
        <v>1</v>
      </c>
      <c r="BO37" s="499">
        <f xml:space="preserve"> Time!BO$97</f>
        <v>1</v>
      </c>
      <c r="BP37" s="499">
        <f xml:space="preserve"> Time!BP$97</f>
        <v>1</v>
      </c>
      <c r="BQ37" s="499">
        <f xml:space="preserve"> Time!BQ$97</f>
        <v>1</v>
      </c>
      <c r="BR37" s="499">
        <f xml:space="preserve"> Time!BR$97</f>
        <v>1</v>
      </c>
      <c r="BS37" s="499">
        <f xml:space="preserve"> Time!BS$97</f>
        <v>1</v>
      </c>
      <c r="BT37" s="499">
        <f xml:space="preserve"> Time!BT$97</f>
        <v>1</v>
      </c>
      <c r="BU37" s="499">
        <f xml:space="preserve"> Time!BU$97</f>
        <v>1</v>
      </c>
      <c r="BV37" s="499">
        <f xml:space="preserve"> Time!BV$97</f>
        <v>1</v>
      </c>
      <c r="BW37" s="499">
        <f xml:space="preserve"> Time!BW$97</f>
        <v>1</v>
      </c>
      <c r="BX37" s="499">
        <f xml:space="preserve"> Time!BX$97</f>
        <v>1</v>
      </c>
      <c r="BY37" s="499">
        <f xml:space="preserve"> Time!BY$97</f>
        <v>1</v>
      </c>
      <c r="BZ37" s="499">
        <f xml:space="preserve"> Time!BZ$97</f>
        <v>1</v>
      </c>
      <c r="CA37" s="499">
        <f xml:space="preserve"> Time!CA$97</f>
        <v>1</v>
      </c>
      <c r="CB37" s="499">
        <f xml:space="preserve"> Time!CB$97</f>
        <v>1</v>
      </c>
      <c r="CC37" s="499">
        <f xml:space="preserve"> Time!CC$97</f>
        <v>1</v>
      </c>
      <c r="CD37" s="499">
        <f xml:space="preserve"> Time!CD$97</f>
        <v>1</v>
      </c>
      <c r="CE37" s="499">
        <f xml:space="preserve"> Time!CE$97</f>
        <v>1</v>
      </c>
      <c r="CF37" s="499">
        <f xml:space="preserve"> Time!CF$97</f>
        <v>1</v>
      </c>
      <c r="CG37" s="499">
        <f xml:space="preserve"> Time!CG$97</f>
        <v>1</v>
      </c>
      <c r="CH37" s="499">
        <f xml:space="preserve"> Time!CH$97</f>
        <v>1</v>
      </c>
      <c r="CI37" s="499">
        <f xml:space="preserve"> Time!CI$97</f>
        <v>1</v>
      </c>
      <c r="CJ37" s="499">
        <f xml:space="preserve"> Time!CJ$97</f>
        <v>1</v>
      </c>
      <c r="CK37" s="499">
        <f xml:space="preserve"> Time!CK$97</f>
        <v>1</v>
      </c>
      <c r="CL37" s="499">
        <f xml:space="preserve"> Time!CL$97</f>
        <v>1</v>
      </c>
      <c r="CM37" s="499">
        <f xml:space="preserve"> Time!CM$97</f>
        <v>1</v>
      </c>
      <c r="CN37" s="499">
        <f xml:space="preserve"> Time!CN$97</f>
        <v>1</v>
      </c>
      <c r="CO37" s="499">
        <f xml:space="preserve"> Time!CO$97</f>
        <v>1</v>
      </c>
      <c r="CP37" s="499">
        <f xml:space="preserve"> Time!CP$97</f>
        <v>1</v>
      </c>
      <c r="CQ37" s="499">
        <f xml:space="preserve"> Time!CQ$97</f>
        <v>1</v>
      </c>
      <c r="CR37" s="499">
        <f xml:space="preserve"> Time!CR$97</f>
        <v>1</v>
      </c>
      <c r="CS37" s="499">
        <f xml:space="preserve"> Time!CS$97</f>
        <v>1</v>
      </c>
      <c r="CT37" s="499">
        <f xml:space="preserve"> Time!CT$97</f>
        <v>1</v>
      </c>
      <c r="CU37" s="499">
        <f xml:space="preserve"> Time!CU$97</f>
        <v>1</v>
      </c>
      <c r="CV37" s="499">
        <f xml:space="preserve"> Time!CV$97</f>
        <v>1</v>
      </c>
      <c r="CW37" s="499">
        <f xml:space="preserve"> Time!CW$97</f>
        <v>1</v>
      </c>
      <c r="CX37" s="499">
        <f xml:space="preserve"> Time!CX$97</f>
        <v>1</v>
      </c>
      <c r="CY37" s="499">
        <f xml:space="preserve"> Time!CY$97</f>
        <v>1</v>
      </c>
      <c r="CZ37" s="499">
        <f xml:space="preserve"> Time!CZ$97</f>
        <v>1</v>
      </c>
      <c r="DA37" s="499">
        <f xml:space="preserve"> Time!DA$97</f>
        <v>1</v>
      </c>
      <c r="DB37" s="499">
        <f xml:space="preserve"> Time!DB$97</f>
        <v>1</v>
      </c>
      <c r="DC37" s="499">
        <f xml:space="preserve"> Time!DC$97</f>
        <v>1</v>
      </c>
      <c r="DD37" s="499">
        <f xml:space="preserve"> Time!DD$97</f>
        <v>1</v>
      </c>
      <c r="DE37" s="499">
        <f xml:space="preserve"> Time!DE$97</f>
        <v>1</v>
      </c>
      <c r="DF37" s="499">
        <f xml:space="preserve"> Time!DF$97</f>
        <v>1</v>
      </c>
      <c r="DG37" s="499">
        <f xml:space="preserve"> Time!DG$97</f>
        <v>1</v>
      </c>
      <c r="DH37" s="499">
        <f xml:space="preserve"> Time!DH$97</f>
        <v>1</v>
      </c>
      <c r="DI37" s="499">
        <f xml:space="preserve"> Time!DI$97</f>
        <v>0</v>
      </c>
      <c r="DJ37" s="499">
        <f xml:space="preserve"> Time!DJ$97</f>
        <v>0</v>
      </c>
      <c r="DK37" s="499">
        <f xml:space="preserve"> Time!DK$97</f>
        <v>0</v>
      </c>
      <c r="DL37" s="499">
        <f xml:space="preserve"> Time!DL$97</f>
        <v>0</v>
      </c>
      <c r="DM37" s="499">
        <f xml:space="preserve"> Time!DM$97</f>
        <v>0</v>
      </c>
      <c r="DN37" s="499">
        <f xml:space="preserve"> Time!DN$97</f>
        <v>0</v>
      </c>
      <c r="DO37" s="499">
        <f xml:space="preserve"> Time!DO$97</f>
        <v>0</v>
      </c>
      <c r="DP37" s="499">
        <f xml:space="preserve"> Time!DP$97</f>
        <v>0</v>
      </c>
      <c r="DQ37" s="499">
        <f xml:space="preserve"> Time!DQ$97</f>
        <v>0</v>
      </c>
      <c r="DR37" s="499">
        <f xml:space="preserve"> Time!DR$97</f>
        <v>0</v>
      </c>
      <c r="DS37" s="499">
        <f xml:space="preserve"> Time!DS$97</f>
        <v>0</v>
      </c>
      <c r="DT37" s="499">
        <f xml:space="preserve"> Time!DT$97</f>
        <v>0</v>
      </c>
      <c r="DU37" s="499">
        <f xml:space="preserve"> Time!DU$97</f>
        <v>0</v>
      </c>
      <c r="DV37" s="499">
        <f xml:space="preserve"> Time!DV$97</f>
        <v>0</v>
      </c>
      <c r="DW37" s="499">
        <f xml:space="preserve"> Time!DW$97</f>
        <v>0</v>
      </c>
      <c r="DX37" s="499">
        <f xml:space="preserve"> Time!DX$97</f>
        <v>0</v>
      </c>
      <c r="DY37" s="499">
        <f xml:space="preserve"> Time!DY$97</f>
        <v>0</v>
      </c>
      <c r="DZ37" s="499">
        <f xml:space="preserve"> Time!DZ$97</f>
        <v>0</v>
      </c>
      <c r="EA37" s="499">
        <f xml:space="preserve"> Time!EA$97</f>
        <v>0</v>
      </c>
    </row>
    <row r="38" spans="1:131" s="507" customFormat="1" hidden="1" outlineLevel="2" x14ac:dyDescent="0.35">
      <c r="A38" s="545"/>
      <c r="B38" s="545"/>
      <c r="C38" s="546"/>
      <c r="D38" s="110"/>
      <c r="E38" s="547" t="s">
        <v>171</v>
      </c>
      <c r="F38" s="547"/>
      <c r="G38" s="547" t="str">
        <f xml:space="preserve"> SMU</f>
        <v>$ 000s</v>
      </c>
      <c r="H38" s="547">
        <f xml:space="preserve"> SUM(J38:GJ38)</f>
        <v>371409.67882059288</v>
      </c>
      <c r="I38" s="547"/>
      <c r="J38" s="547">
        <f t="shared" ref="J38:AO38" si="24" xml:space="preserve"> $F33 * $F34 / $F35 * J36  * J37</f>
        <v>0</v>
      </c>
      <c r="K38" s="547">
        <f t="shared" si="24"/>
        <v>0</v>
      </c>
      <c r="L38" s="547">
        <f t="shared" si="24"/>
        <v>0</v>
      </c>
      <c r="M38" s="547">
        <f t="shared" si="24"/>
        <v>5201.625</v>
      </c>
      <c r="N38" s="547">
        <f t="shared" si="24"/>
        <v>5674.5</v>
      </c>
      <c r="O38" s="547">
        <f t="shared" si="24"/>
        <v>2443.1874999999986</v>
      </c>
      <c r="P38" s="547">
        <f t="shared" si="24"/>
        <v>2443.1875</v>
      </c>
      <c r="Q38" s="547">
        <f t="shared" si="24"/>
        <v>5175.7462686567178</v>
      </c>
      <c r="R38" s="547">
        <f t="shared" si="24"/>
        <v>5646.2686567164183</v>
      </c>
      <c r="S38" s="547">
        <f t="shared" si="24"/>
        <v>2431.0323383084565</v>
      </c>
      <c r="T38" s="547">
        <f t="shared" si="24"/>
        <v>2431.0323383084578</v>
      </c>
      <c r="U38" s="547">
        <f t="shared" si="24"/>
        <v>5149.9962872206152</v>
      </c>
      <c r="V38" s="547">
        <f t="shared" si="24"/>
        <v>5618.1777678770341</v>
      </c>
      <c r="W38" s="547">
        <f t="shared" si="24"/>
        <v>2418.9376500581666</v>
      </c>
      <c r="X38" s="547">
        <f t="shared" si="24"/>
        <v>2418.9376500581679</v>
      </c>
      <c r="Y38" s="547">
        <f t="shared" si="24"/>
        <v>5124.3744151448909</v>
      </c>
      <c r="Z38" s="547">
        <f t="shared" si="24"/>
        <v>5590.2266347035174</v>
      </c>
      <c r="AA38" s="547">
        <f t="shared" si="24"/>
        <v>2406.9031343862353</v>
      </c>
      <c r="AB38" s="547">
        <f t="shared" si="24"/>
        <v>2406.9031343862366</v>
      </c>
      <c r="AC38" s="547">
        <f t="shared" si="24"/>
        <v>5098.8800150695442</v>
      </c>
      <c r="AD38" s="547">
        <f t="shared" si="24"/>
        <v>5562.4145618940483</v>
      </c>
      <c r="AE38" s="547">
        <f t="shared" si="24"/>
        <v>2394.9284919266029</v>
      </c>
      <c r="AF38" s="547">
        <f t="shared" si="24"/>
        <v>2394.9284919266042</v>
      </c>
      <c r="AG38" s="547">
        <f t="shared" si="24"/>
        <v>5073.5124528055176</v>
      </c>
      <c r="AH38" s="547">
        <f t="shared" si="24"/>
        <v>5534.7408576060188</v>
      </c>
      <c r="AI38" s="547">
        <f t="shared" si="24"/>
        <v>2383.0134248025906</v>
      </c>
      <c r="AJ38" s="547">
        <f t="shared" si="24"/>
        <v>2383.013424802592</v>
      </c>
      <c r="AK38" s="547">
        <f t="shared" si="24"/>
        <v>5048.2710973189251</v>
      </c>
      <c r="AL38" s="547">
        <f t="shared" si="24"/>
        <v>5507.2048334388264</v>
      </c>
      <c r="AM38" s="547">
        <f t="shared" si="24"/>
        <v>2371.1576366194936</v>
      </c>
      <c r="AN38" s="547">
        <f t="shared" si="24"/>
        <v>2371.157636619495</v>
      </c>
      <c r="AO38" s="547">
        <f t="shared" si="24"/>
        <v>5023.1553207153474</v>
      </c>
      <c r="AP38" s="547">
        <f t="shared" ref="AP38:BU38" si="25" xml:space="preserve"> $F33 * $F34 / $F35 * AP36  * AP37</f>
        <v>5479.8058044167419</v>
      </c>
      <c r="AQ38" s="547">
        <f t="shared" si="25"/>
        <v>2359.3608324572074</v>
      </c>
      <c r="AR38" s="547">
        <f t="shared" si="25"/>
        <v>2359.3608324572087</v>
      </c>
      <c r="AS38" s="547">
        <f t="shared" si="25"/>
        <v>4998.1644982242278</v>
      </c>
      <c r="AT38" s="547">
        <f t="shared" si="25"/>
        <v>5452.5430889718837</v>
      </c>
      <c r="AU38" s="547">
        <f t="shared" si="25"/>
        <v>2347.6227188628936</v>
      </c>
      <c r="AV38" s="547">
        <f t="shared" si="25"/>
        <v>2347.6227188628945</v>
      </c>
      <c r="AW38" s="547">
        <f t="shared" si="25"/>
        <v>4973.298008183312</v>
      </c>
      <c r="AX38" s="547">
        <f t="shared" si="25"/>
        <v>5425.4160089272491</v>
      </c>
      <c r="AY38" s="547">
        <f t="shared" si="25"/>
        <v>2335.9430038436749</v>
      </c>
      <c r="AZ38" s="547">
        <f t="shared" si="25"/>
        <v>2335.9430038436763</v>
      </c>
      <c r="BA38" s="547">
        <f t="shared" si="25"/>
        <v>4948.5552320231964</v>
      </c>
      <c r="BB38" s="547">
        <f t="shared" si="25"/>
        <v>5398.42388947985</v>
      </c>
      <c r="BC38" s="547">
        <f t="shared" si="25"/>
        <v>2324.3213968593786</v>
      </c>
      <c r="BD38" s="547">
        <f t="shared" si="25"/>
        <v>2324.32139685938</v>
      </c>
      <c r="BE38" s="547">
        <f t="shared" si="25"/>
        <v>4923.935554251937</v>
      </c>
      <c r="BF38" s="547">
        <f t="shared" si="25"/>
        <v>5371.5660591839305</v>
      </c>
      <c r="BG38" s="547">
        <f t="shared" si="25"/>
        <v>2312.7576088153019</v>
      </c>
      <c r="BH38" s="547">
        <f t="shared" si="25"/>
        <v>2312.7576088153037</v>
      </c>
      <c r="BI38" s="547">
        <f t="shared" si="25"/>
        <v>4899.4383624397396</v>
      </c>
      <c r="BJ38" s="547">
        <f t="shared" si="25"/>
        <v>5344.8418499342606</v>
      </c>
      <c r="BK38" s="547">
        <f t="shared" si="25"/>
        <v>2301.2513520550278</v>
      </c>
      <c r="BL38" s="547">
        <f t="shared" si="25"/>
        <v>2301.2513520550292</v>
      </c>
      <c r="BM38" s="547">
        <f t="shared" si="25"/>
        <v>4875.063047203721</v>
      </c>
      <c r="BN38" s="547">
        <f t="shared" si="25"/>
        <v>5318.2505969495141</v>
      </c>
      <c r="BO38" s="547">
        <f t="shared" si="25"/>
        <v>2289.8023403532616</v>
      </c>
      <c r="BP38" s="547">
        <f t="shared" si="25"/>
        <v>2289.8023403532629</v>
      </c>
      <c r="BQ38" s="547">
        <f t="shared" si="25"/>
        <v>4850.8090021927592</v>
      </c>
      <c r="BR38" s="547">
        <f t="shared" si="25"/>
        <v>5291.7916387557361</v>
      </c>
      <c r="BS38" s="547">
        <f t="shared" si="25"/>
        <v>2278.4102889087189</v>
      </c>
      <c r="BT38" s="547">
        <f t="shared" si="25"/>
        <v>2278.4102889087198</v>
      </c>
      <c r="BU38" s="547">
        <f t="shared" si="25"/>
        <v>4826.675624072398</v>
      </c>
      <c r="BV38" s="547">
        <f t="shared" ref="BV38:DA38" si="26" xml:space="preserve"> $F33 * $F34 / $F35 * BV36  * BV37</f>
        <v>5265.4643171698881</v>
      </c>
      <c r="BW38" s="547">
        <f t="shared" si="26"/>
        <v>2267.074914337034</v>
      </c>
      <c r="BX38" s="547">
        <f t="shared" si="26"/>
        <v>2267.0749143370354</v>
      </c>
      <c r="BY38" s="547">
        <f t="shared" si="26"/>
        <v>4802.6623125098486</v>
      </c>
      <c r="BZ38" s="547">
        <f t="shared" si="26"/>
        <v>5239.2679772834708</v>
      </c>
      <c r="CA38" s="547">
        <f t="shared" si="26"/>
        <v>2255.7959346637153</v>
      </c>
      <c r="CB38" s="547">
        <f t="shared" si="26"/>
        <v>2255.7959346637167</v>
      </c>
      <c r="CC38" s="547">
        <f t="shared" si="26"/>
        <v>4778.7684701590542</v>
      </c>
      <c r="CD38" s="547">
        <f t="shared" si="26"/>
        <v>5213.2019674462408</v>
      </c>
      <c r="CE38" s="547">
        <f t="shared" si="26"/>
        <v>2244.5730693171299</v>
      </c>
      <c r="CF38" s="547">
        <f t="shared" si="26"/>
        <v>2244.5730693171313</v>
      </c>
      <c r="CG38" s="547">
        <f t="shared" si="26"/>
        <v>4754.9935026458261</v>
      </c>
      <c r="CH38" s="547">
        <f t="shared" si="26"/>
        <v>5187.2656392499921</v>
      </c>
      <c r="CI38" s="547">
        <f t="shared" si="26"/>
        <v>2233.4060391215235</v>
      </c>
      <c r="CJ38" s="547">
        <f t="shared" si="26"/>
        <v>2233.4060391215244</v>
      </c>
      <c r="CK38" s="547">
        <f t="shared" si="26"/>
        <v>4731.3368185530617</v>
      </c>
      <c r="CL38" s="547">
        <f t="shared" si="26"/>
        <v>5161.45834751243</v>
      </c>
      <c r="CM38" s="547">
        <f t="shared" si="26"/>
        <v>2222.2945662900729</v>
      </c>
      <c r="CN38" s="547">
        <f t="shared" si="26"/>
        <v>2222.2945662900743</v>
      </c>
      <c r="CO38" s="547">
        <f t="shared" si="26"/>
        <v>4707.7978294060313</v>
      </c>
      <c r="CP38" s="547">
        <f t="shared" si="26"/>
        <v>5135.7794502611241</v>
      </c>
      <c r="CQ38" s="547">
        <f t="shared" si="26"/>
        <v>2211.2383744179833</v>
      </c>
      <c r="CR38" s="547">
        <f t="shared" si="26"/>
        <v>2211.2383744179842</v>
      </c>
      <c r="CS38" s="547">
        <f t="shared" si="26"/>
        <v>4684.3759496577441</v>
      </c>
      <c r="CT38" s="547">
        <f t="shared" si="26"/>
        <v>5110.2283087175383</v>
      </c>
      <c r="CU38" s="547">
        <f t="shared" si="26"/>
        <v>2200.2371884756058</v>
      </c>
      <c r="CV38" s="547">
        <f t="shared" si="26"/>
        <v>2200.2371884756067</v>
      </c>
      <c r="CW38" s="547">
        <f t="shared" si="26"/>
        <v>4661.0705966743726</v>
      </c>
      <c r="CX38" s="547">
        <f t="shared" si="26"/>
        <v>5084.8042872811338</v>
      </c>
      <c r="CY38" s="547">
        <f t="shared" si="26"/>
        <v>2189.2907348015979</v>
      </c>
      <c r="CZ38" s="547">
        <f t="shared" si="26"/>
        <v>2189.2907348015992</v>
      </c>
      <c r="DA38" s="547">
        <f t="shared" si="26"/>
        <v>4637.8811907207701</v>
      </c>
      <c r="DB38" s="547">
        <f t="shared" ref="DB38:EA38" si="27" xml:space="preserve"> $F33 * $F34 / $F35 * DB36  * DB37</f>
        <v>5059.5067535135668</v>
      </c>
      <c r="DC38" s="547">
        <f t="shared" si="27"/>
        <v>2178.3987410961181</v>
      </c>
      <c r="DD38" s="547">
        <f t="shared" si="27"/>
        <v>2178.398741096119</v>
      </c>
      <c r="DE38" s="547">
        <f t="shared" si="27"/>
        <v>4614.8071549460392</v>
      </c>
      <c r="DF38" s="547">
        <f t="shared" si="27"/>
        <v>5034.3350781229519</v>
      </c>
      <c r="DG38" s="547">
        <f t="shared" si="27"/>
        <v>2167.5609364140473</v>
      </c>
      <c r="DH38" s="547">
        <f t="shared" si="27"/>
        <v>2167.5609364140487</v>
      </c>
      <c r="DI38" s="547">
        <f t="shared" si="27"/>
        <v>0</v>
      </c>
      <c r="DJ38" s="547">
        <f t="shared" si="27"/>
        <v>0</v>
      </c>
      <c r="DK38" s="547">
        <f t="shared" si="27"/>
        <v>0</v>
      </c>
      <c r="DL38" s="547">
        <f t="shared" si="27"/>
        <v>0</v>
      </c>
      <c r="DM38" s="547">
        <f t="shared" si="27"/>
        <v>0</v>
      </c>
      <c r="DN38" s="547">
        <f t="shared" si="27"/>
        <v>0</v>
      </c>
      <c r="DO38" s="547">
        <f t="shared" si="27"/>
        <v>0</v>
      </c>
      <c r="DP38" s="547">
        <f t="shared" si="27"/>
        <v>0</v>
      </c>
      <c r="DQ38" s="547">
        <f t="shared" si="27"/>
        <v>0</v>
      </c>
      <c r="DR38" s="547">
        <f t="shared" si="27"/>
        <v>0</v>
      </c>
      <c r="DS38" s="547">
        <f t="shared" si="27"/>
        <v>0</v>
      </c>
      <c r="DT38" s="547">
        <f t="shared" si="27"/>
        <v>0</v>
      </c>
      <c r="DU38" s="547">
        <f t="shared" si="27"/>
        <v>0</v>
      </c>
      <c r="DV38" s="547">
        <f t="shared" si="27"/>
        <v>0</v>
      </c>
      <c r="DW38" s="547">
        <f t="shared" si="27"/>
        <v>0</v>
      </c>
      <c r="DX38" s="547">
        <f t="shared" si="27"/>
        <v>0</v>
      </c>
      <c r="DY38" s="547">
        <f t="shared" si="27"/>
        <v>0</v>
      </c>
      <c r="DZ38" s="547">
        <f t="shared" si="27"/>
        <v>0</v>
      </c>
      <c r="EA38" s="547">
        <f t="shared" si="27"/>
        <v>0</v>
      </c>
    </row>
    <row r="39" spans="1:131" hidden="1" outlineLevel="2" x14ac:dyDescent="0.35"/>
    <row r="41" spans="1:131" collapsed="1" x14ac:dyDescent="0.35">
      <c r="A41" s="8" t="s">
        <v>188</v>
      </c>
    </row>
    <row r="42" spans="1:131" hidden="1" outlineLevel="1" x14ac:dyDescent="0.35"/>
    <row r="43" spans="1:131" hidden="1" outlineLevel="1" x14ac:dyDescent="0.35">
      <c r="B43" s="8" t="s">
        <v>189</v>
      </c>
    </row>
    <row r="44" spans="1:131" hidden="1" outlineLevel="2" x14ac:dyDescent="0.35">
      <c r="E44" s="554" t="str">
        <f xml:space="preserve"> InpC!E$39</f>
        <v>Accounts receivable days</v>
      </c>
      <c r="F44" s="554">
        <f xml:space="preserve"> InpC!F$39</f>
        <v>60</v>
      </c>
      <c r="G44" s="554" t="str">
        <f xml:space="preserve"> InpC!G$39</f>
        <v>days</v>
      </c>
      <c r="H44" s="26"/>
    </row>
    <row r="45" spans="1:131" hidden="1" outlineLevel="2" x14ac:dyDescent="0.35">
      <c r="E45" s="550" t="str">
        <f t="shared" ref="E45:AJ45" si="28" xml:space="preserve"> E$38</f>
        <v>Electricity revenue</v>
      </c>
      <c r="F45" s="550">
        <f t="shared" si="28"/>
        <v>0</v>
      </c>
      <c r="G45" s="550" t="str">
        <f t="shared" si="28"/>
        <v>$ 000s</v>
      </c>
      <c r="H45" s="550">
        <f t="shared" si="28"/>
        <v>371409.67882059288</v>
      </c>
      <c r="I45" s="550">
        <f t="shared" si="28"/>
        <v>0</v>
      </c>
      <c r="J45" s="550">
        <f t="shared" si="28"/>
        <v>0</v>
      </c>
      <c r="K45" s="550">
        <f t="shared" si="28"/>
        <v>0</v>
      </c>
      <c r="L45" s="550">
        <f t="shared" si="28"/>
        <v>0</v>
      </c>
      <c r="M45" s="550">
        <f t="shared" si="28"/>
        <v>5201.625</v>
      </c>
      <c r="N45" s="550">
        <f t="shared" si="28"/>
        <v>5674.5</v>
      </c>
      <c r="O45" s="550">
        <f t="shared" si="28"/>
        <v>2443.1874999999986</v>
      </c>
      <c r="P45" s="550">
        <f t="shared" si="28"/>
        <v>2443.1875</v>
      </c>
      <c r="Q45" s="550">
        <f t="shared" si="28"/>
        <v>5175.7462686567178</v>
      </c>
      <c r="R45" s="550">
        <f t="shared" si="28"/>
        <v>5646.2686567164183</v>
      </c>
      <c r="S45" s="550">
        <f t="shared" si="28"/>
        <v>2431.0323383084565</v>
      </c>
      <c r="T45" s="550">
        <f t="shared" si="28"/>
        <v>2431.0323383084578</v>
      </c>
      <c r="U45" s="550">
        <f t="shared" si="28"/>
        <v>5149.9962872206152</v>
      </c>
      <c r="V45" s="550">
        <f t="shared" si="28"/>
        <v>5618.1777678770341</v>
      </c>
      <c r="W45" s="550">
        <f t="shared" si="28"/>
        <v>2418.9376500581666</v>
      </c>
      <c r="X45" s="550">
        <f t="shared" si="28"/>
        <v>2418.9376500581679</v>
      </c>
      <c r="Y45" s="550">
        <f t="shared" si="28"/>
        <v>5124.3744151448909</v>
      </c>
      <c r="Z45" s="550">
        <f t="shared" si="28"/>
        <v>5590.2266347035174</v>
      </c>
      <c r="AA45" s="550">
        <f t="shared" si="28"/>
        <v>2406.9031343862353</v>
      </c>
      <c r="AB45" s="550">
        <f t="shared" si="28"/>
        <v>2406.9031343862366</v>
      </c>
      <c r="AC45" s="550">
        <f t="shared" si="28"/>
        <v>5098.8800150695442</v>
      </c>
      <c r="AD45" s="550">
        <f t="shared" si="28"/>
        <v>5562.4145618940483</v>
      </c>
      <c r="AE45" s="550">
        <f t="shared" si="28"/>
        <v>2394.9284919266029</v>
      </c>
      <c r="AF45" s="550">
        <f t="shared" si="28"/>
        <v>2394.9284919266042</v>
      </c>
      <c r="AG45" s="550">
        <f t="shared" si="28"/>
        <v>5073.5124528055176</v>
      </c>
      <c r="AH45" s="550">
        <f t="shared" si="28"/>
        <v>5534.7408576060188</v>
      </c>
      <c r="AI45" s="550">
        <f t="shared" si="28"/>
        <v>2383.0134248025906</v>
      </c>
      <c r="AJ45" s="550">
        <f t="shared" si="28"/>
        <v>2383.013424802592</v>
      </c>
      <c r="AK45" s="550">
        <f t="shared" ref="AK45:BP45" si="29" xml:space="preserve"> AK$38</f>
        <v>5048.2710973189251</v>
      </c>
      <c r="AL45" s="550">
        <f t="shared" si="29"/>
        <v>5507.2048334388264</v>
      </c>
      <c r="AM45" s="550">
        <f t="shared" si="29"/>
        <v>2371.1576366194936</v>
      </c>
      <c r="AN45" s="550">
        <f t="shared" si="29"/>
        <v>2371.157636619495</v>
      </c>
      <c r="AO45" s="550">
        <f t="shared" si="29"/>
        <v>5023.1553207153474</v>
      </c>
      <c r="AP45" s="550">
        <f t="shared" si="29"/>
        <v>5479.8058044167419</v>
      </c>
      <c r="AQ45" s="550">
        <f t="shared" si="29"/>
        <v>2359.3608324572074</v>
      </c>
      <c r="AR45" s="550">
        <f t="shared" si="29"/>
        <v>2359.3608324572087</v>
      </c>
      <c r="AS45" s="550">
        <f t="shared" si="29"/>
        <v>4998.1644982242278</v>
      </c>
      <c r="AT45" s="550">
        <f t="shared" si="29"/>
        <v>5452.5430889718837</v>
      </c>
      <c r="AU45" s="550">
        <f t="shared" si="29"/>
        <v>2347.6227188628936</v>
      </c>
      <c r="AV45" s="550">
        <f t="shared" si="29"/>
        <v>2347.6227188628945</v>
      </c>
      <c r="AW45" s="550">
        <f t="shared" si="29"/>
        <v>4973.298008183312</v>
      </c>
      <c r="AX45" s="550">
        <f t="shared" si="29"/>
        <v>5425.4160089272491</v>
      </c>
      <c r="AY45" s="550">
        <f t="shared" si="29"/>
        <v>2335.9430038436749</v>
      </c>
      <c r="AZ45" s="550">
        <f t="shared" si="29"/>
        <v>2335.9430038436763</v>
      </c>
      <c r="BA45" s="550">
        <f t="shared" si="29"/>
        <v>4948.5552320231964</v>
      </c>
      <c r="BB45" s="550">
        <f t="shared" si="29"/>
        <v>5398.42388947985</v>
      </c>
      <c r="BC45" s="550">
        <f t="shared" si="29"/>
        <v>2324.3213968593786</v>
      </c>
      <c r="BD45" s="550">
        <f t="shared" si="29"/>
        <v>2324.32139685938</v>
      </c>
      <c r="BE45" s="550">
        <f t="shared" si="29"/>
        <v>4923.935554251937</v>
      </c>
      <c r="BF45" s="550">
        <f t="shared" si="29"/>
        <v>5371.5660591839305</v>
      </c>
      <c r="BG45" s="550">
        <f t="shared" si="29"/>
        <v>2312.7576088153019</v>
      </c>
      <c r="BH45" s="550">
        <f t="shared" si="29"/>
        <v>2312.7576088153037</v>
      </c>
      <c r="BI45" s="550">
        <f t="shared" si="29"/>
        <v>4899.4383624397396</v>
      </c>
      <c r="BJ45" s="550">
        <f t="shared" si="29"/>
        <v>5344.8418499342606</v>
      </c>
      <c r="BK45" s="550">
        <f t="shared" si="29"/>
        <v>2301.2513520550278</v>
      </c>
      <c r="BL45" s="550">
        <f t="shared" si="29"/>
        <v>2301.2513520550292</v>
      </c>
      <c r="BM45" s="550">
        <f t="shared" si="29"/>
        <v>4875.063047203721</v>
      </c>
      <c r="BN45" s="550">
        <f t="shared" si="29"/>
        <v>5318.2505969495141</v>
      </c>
      <c r="BO45" s="550">
        <f t="shared" si="29"/>
        <v>2289.8023403532616</v>
      </c>
      <c r="BP45" s="550">
        <f t="shared" si="29"/>
        <v>2289.8023403532629</v>
      </c>
      <c r="BQ45" s="550">
        <f t="shared" ref="BQ45:CV45" si="30" xml:space="preserve"> BQ$38</f>
        <v>4850.8090021927592</v>
      </c>
      <c r="BR45" s="550">
        <f t="shared" si="30"/>
        <v>5291.7916387557361</v>
      </c>
      <c r="BS45" s="550">
        <f t="shared" si="30"/>
        <v>2278.4102889087189</v>
      </c>
      <c r="BT45" s="550">
        <f t="shared" si="30"/>
        <v>2278.4102889087198</v>
      </c>
      <c r="BU45" s="550">
        <f t="shared" si="30"/>
        <v>4826.675624072398</v>
      </c>
      <c r="BV45" s="550">
        <f t="shared" si="30"/>
        <v>5265.4643171698881</v>
      </c>
      <c r="BW45" s="550">
        <f t="shared" si="30"/>
        <v>2267.074914337034</v>
      </c>
      <c r="BX45" s="550">
        <f t="shared" si="30"/>
        <v>2267.0749143370354</v>
      </c>
      <c r="BY45" s="550">
        <f t="shared" si="30"/>
        <v>4802.6623125098486</v>
      </c>
      <c r="BZ45" s="550">
        <f t="shared" si="30"/>
        <v>5239.2679772834708</v>
      </c>
      <c r="CA45" s="550">
        <f t="shared" si="30"/>
        <v>2255.7959346637153</v>
      </c>
      <c r="CB45" s="550">
        <f t="shared" si="30"/>
        <v>2255.7959346637167</v>
      </c>
      <c r="CC45" s="550">
        <f t="shared" si="30"/>
        <v>4778.7684701590542</v>
      </c>
      <c r="CD45" s="550">
        <f t="shared" si="30"/>
        <v>5213.2019674462408</v>
      </c>
      <c r="CE45" s="550">
        <f t="shared" si="30"/>
        <v>2244.5730693171299</v>
      </c>
      <c r="CF45" s="550">
        <f t="shared" si="30"/>
        <v>2244.5730693171313</v>
      </c>
      <c r="CG45" s="550">
        <f t="shared" si="30"/>
        <v>4754.9935026458261</v>
      </c>
      <c r="CH45" s="550">
        <f t="shared" si="30"/>
        <v>5187.2656392499921</v>
      </c>
      <c r="CI45" s="550">
        <f t="shared" si="30"/>
        <v>2233.4060391215235</v>
      </c>
      <c r="CJ45" s="550">
        <f t="shared" si="30"/>
        <v>2233.4060391215244</v>
      </c>
      <c r="CK45" s="550">
        <f t="shared" si="30"/>
        <v>4731.3368185530617</v>
      </c>
      <c r="CL45" s="550">
        <f t="shared" si="30"/>
        <v>5161.45834751243</v>
      </c>
      <c r="CM45" s="550">
        <f t="shared" si="30"/>
        <v>2222.2945662900729</v>
      </c>
      <c r="CN45" s="550">
        <f t="shared" si="30"/>
        <v>2222.2945662900743</v>
      </c>
      <c r="CO45" s="550">
        <f t="shared" si="30"/>
        <v>4707.7978294060313</v>
      </c>
      <c r="CP45" s="550">
        <f t="shared" si="30"/>
        <v>5135.7794502611241</v>
      </c>
      <c r="CQ45" s="550">
        <f t="shared" si="30"/>
        <v>2211.2383744179833</v>
      </c>
      <c r="CR45" s="550">
        <f t="shared" si="30"/>
        <v>2211.2383744179842</v>
      </c>
      <c r="CS45" s="550">
        <f t="shared" si="30"/>
        <v>4684.3759496577441</v>
      </c>
      <c r="CT45" s="550">
        <f t="shared" si="30"/>
        <v>5110.2283087175383</v>
      </c>
      <c r="CU45" s="550">
        <f t="shared" si="30"/>
        <v>2200.2371884756058</v>
      </c>
      <c r="CV45" s="550">
        <f t="shared" si="30"/>
        <v>2200.2371884756067</v>
      </c>
      <c r="CW45" s="550">
        <f t="shared" ref="CW45:EA45" si="31" xml:space="preserve"> CW$38</f>
        <v>4661.0705966743726</v>
      </c>
      <c r="CX45" s="550">
        <f t="shared" si="31"/>
        <v>5084.8042872811338</v>
      </c>
      <c r="CY45" s="550">
        <f t="shared" si="31"/>
        <v>2189.2907348015979</v>
      </c>
      <c r="CZ45" s="550">
        <f t="shared" si="31"/>
        <v>2189.2907348015992</v>
      </c>
      <c r="DA45" s="550">
        <f t="shared" si="31"/>
        <v>4637.8811907207701</v>
      </c>
      <c r="DB45" s="550">
        <f t="shared" si="31"/>
        <v>5059.5067535135668</v>
      </c>
      <c r="DC45" s="550">
        <f t="shared" si="31"/>
        <v>2178.3987410961181</v>
      </c>
      <c r="DD45" s="550">
        <f t="shared" si="31"/>
        <v>2178.398741096119</v>
      </c>
      <c r="DE45" s="550">
        <f t="shared" si="31"/>
        <v>4614.8071549460392</v>
      </c>
      <c r="DF45" s="550">
        <f t="shared" si="31"/>
        <v>5034.3350781229519</v>
      </c>
      <c r="DG45" s="550">
        <f t="shared" si="31"/>
        <v>2167.5609364140473</v>
      </c>
      <c r="DH45" s="550">
        <f t="shared" si="31"/>
        <v>2167.5609364140487</v>
      </c>
      <c r="DI45" s="550">
        <f t="shared" si="31"/>
        <v>0</v>
      </c>
      <c r="DJ45" s="550">
        <f t="shared" si="31"/>
        <v>0</v>
      </c>
      <c r="DK45" s="550">
        <f t="shared" si="31"/>
        <v>0</v>
      </c>
      <c r="DL45" s="550">
        <f t="shared" si="31"/>
        <v>0</v>
      </c>
      <c r="DM45" s="550">
        <f t="shared" si="31"/>
        <v>0</v>
      </c>
      <c r="DN45" s="550">
        <f t="shared" si="31"/>
        <v>0</v>
      </c>
      <c r="DO45" s="550">
        <f t="shared" si="31"/>
        <v>0</v>
      </c>
      <c r="DP45" s="550">
        <f t="shared" si="31"/>
        <v>0</v>
      </c>
      <c r="DQ45" s="550">
        <f t="shared" si="31"/>
        <v>0</v>
      </c>
      <c r="DR45" s="550">
        <f t="shared" si="31"/>
        <v>0</v>
      </c>
      <c r="DS45" s="550">
        <f t="shared" si="31"/>
        <v>0</v>
      </c>
      <c r="DT45" s="550">
        <f t="shared" si="31"/>
        <v>0</v>
      </c>
      <c r="DU45" s="550">
        <f t="shared" si="31"/>
        <v>0</v>
      </c>
      <c r="DV45" s="550">
        <f t="shared" si="31"/>
        <v>0</v>
      </c>
      <c r="DW45" s="550">
        <f t="shared" si="31"/>
        <v>0</v>
      </c>
      <c r="DX45" s="550">
        <f t="shared" si="31"/>
        <v>0</v>
      </c>
      <c r="DY45" s="550">
        <f t="shared" si="31"/>
        <v>0</v>
      </c>
      <c r="DZ45" s="550">
        <f t="shared" si="31"/>
        <v>0</v>
      </c>
      <c r="EA45" s="550">
        <f t="shared" si="31"/>
        <v>0</v>
      </c>
    </row>
    <row r="46" spans="1:131" hidden="1" outlineLevel="2" x14ac:dyDescent="0.35">
      <c r="E46" s="158" t="str">
        <f xml:space="preserve"> Time!E$126</f>
        <v>Days in period</v>
      </c>
      <c r="F46" s="158">
        <f xml:space="preserve"> Time!F$126</f>
        <v>0</v>
      </c>
      <c r="G46" s="158" t="str">
        <f xml:space="preserve"> Time!G$126</f>
        <v>days</v>
      </c>
      <c r="H46" s="158">
        <f xml:space="preserve"> Time!H$126</f>
        <v>0</v>
      </c>
      <c r="I46" s="158">
        <f xml:space="preserve"> Time!I$126</f>
        <v>0</v>
      </c>
      <c r="J46" s="158">
        <f xml:space="preserve"> Time!J$126</f>
        <v>92</v>
      </c>
      <c r="K46" s="158">
        <f xml:space="preserve"> Time!K$126</f>
        <v>92</v>
      </c>
      <c r="L46" s="158">
        <f xml:space="preserve"> Time!L$126</f>
        <v>90</v>
      </c>
      <c r="M46" s="158">
        <f xml:space="preserve"> Time!M$126</f>
        <v>91</v>
      </c>
      <c r="N46" s="158">
        <f xml:space="preserve"> Time!N$126</f>
        <v>92</v>
      </c>
      <c r="O46" s="158">
        <f xml:space="preserve"> Time!O$126</f>
        <v>92</v>
      </c>
      <c r="P46" s="158">
        <f xml:space="preserve"> Time!P$126</f>
        <v>90</v>
      </c>
      <c r="Q46" s="158">
        <f xml:space="preserve"> Time!Q$126</f>
        <v>91</v>
      </c>
      <c r="R46" s="158">
        <f xml:space="preserve"> Time!R$126</f>
        <v>92</v>
      </c>
      <c r="S46" s="158">
        <f xml:space="preserve"> Time!S$126</f>
        <v>92</v>
      </c>
      <c r="T46" s="158">
        <f xml:space="preserve"> Time!T$126</f>
        <v>90</v>
      </c>
      <c r="U46" s="158">
        <f xml:space="preserve"> Time!U$126</f>
        <v>91</v>
      </c>
      <c r="V46" s="158">
        <f xml:space="preserve"> Time!V$126</f>
        <v>92</v>
      </c>
      <c r="W46" s="158">
        <f xml:space="preserve"> Time!W$126</f>
        <v>92</v>
      </c>
      <c r="X46" s="158">
        <f xml:space="preserve"> Time!X$126</f>
        <v>91</v>
      </c>
      <c r="Y46" s="158">
        <f xml:space="preserve"> Time!Y$126</f>
        <v>91</v>
      </c>
      <c r="Z46" s="158">
        <f xml:space="preserve"> Time!Z$126</f>
        <v>92</v>
      </c>
      <c r="AA46" s="158">
        <f xml:space="preserve"> Time!AA$126</f>
        <v>92</v>
      </c>
      <c r="AB46" s="158">
        <f xml:space="preserve"> Time!AB$126</f>
        <v>90</v>
      </c>
      <c r="AC46" s="158">
        <f xml:space="preserve"> Time!AC$126</f>
        <v>91</v>
      </c>
      <c r="AD46" s="158">
        <f xml:space="preserve"> Time!AD$126</f>
        <v>92</v>
      </c>
      <c r="AE46" s="158">
        <f xml:space="preserve"> Time!AE$126</f>
        <v>92</v>
      </c>
      <c r="AF46" s="158">
        <f xml:space="preserve"> Time!AF$126</f>
        <v>90</v>
      </c>
      <c r="AG46" s="158">
        <f xml:space="preserve"> Time!AG$126</f>
        <v>91</v>
      </c>
      <c r="AH46" s="158">
        <f xml:space="preserve"> Time!AH$126</f>
        <v>92</v>
      </c>
      <c r="AI46" s="158">
        <f xml:space="preserve"> Time!AI$126</f>
        <v>92</v>
      </c>
      <c r="AJ46" s="158">
        <f xml:space="preserve"> Time!AJ$126</f>
        <v>90</v>
      </c>
      <c r="AK46" s="158">
        <f xml:space="preserve"> Time!AK$126</f>
        <v>91</v>
      </c>
      <c r="AL46" s="158">
        <f xml:space="preserve"> Time!AL$126</f>
        <v>92</v>
      </c>
      <c r="AM46" s="158">
        <f xml:space="preserve"> Time!AM$126</f>
        <v>92</v>
      </c>
      <c r="AN46" s="158">
        <f xml:space="preserve"> Time!AN$126</f>
        <v>91</v>
      </c>
      <c r="AO46" s="158">
        <f xml:space="preserve"> Time!AO$126</f>
        <v>91</v>
      </c>
      <c r="AP46" s="158">
        <f xml:space="preserve"> Time!AP$126</f>
        <v>92</v>
      </c>
      <c r="AQ46" s="158">
        <f xml:space="preserve"> Time!AQ$126</f>
        <v>92</v>
      </c>
      <c r="AR46" s="158">
        <f xml:space="preserve"> Time!AR$126</f>
        <v>90</v>
      </c>
      <c r="AS46" s="158">
        <f xml:space="preserve"> Time!AS$126</f>
        <v>91</v>
      </c>
      <c r="AT46" s="158">
        <f xml:space="preserve"> Time!AT$126</f>
        <v>92</v>
      </c>
      <c r="AU46" s="158">
        <f xml:space="preserve"> Time!AU$126</f>
        <v>92</v>
      </c>
      <c r="AV46" s="158">
        <f xml:space="preserve"> Time!AV$126</f>
        <v>90</v>
      </c>
      <c r="AW46" s="158">
        <f xml:space="preserve"> Time!AW$126</f>
        <v>91</v>
      </c>
      <c r="AX46" s="158">
        <f xml:space="preserve"> Time!AX$126</f>
        <v>92</v>
      </c>
      <c r="AY46" s="158">
        <f xml:space="preserve"> Time!AY$126</f>
        <v>92</v>
      </c>
      <c r="AZ46" s="158">
        <f xml:space="preserve"> Time!AZ$126</f>
        <v>90</v>
      </c>
      <c r="BA46" s="158">
        <f xml:space="preserve"> Time!BA$126</f>
        <v>91</v>
      </c>
      <c r="BB46" s="158">
        <f xml:space="preserve"> Time!BB$126</f>
        <v>92</v>
      </c>
      <c r="BC46" s="158">
        <f xml:space="preserve"> Time!BC$126</f>
        <v>92</v>
      </c>
      <c r="BD46" s="158">
        <f xml:space="preserve"> Time!BD$126</f>
        <v>91</v>
      </c>
      <c r="BE46" s="158">
        <f xml:space="preserve"> Time!BE$126</f>
        <v>91</v>
      </c>
      <c r="BF46" s="158">
        <f xml:space="preserve"> Time!BF$126</f>
        <v>92</v>
      </c>
      <c r="BG46" s="158">
        <f xml:space="preserve"> Time!BG$126</f>
        <v>92</v>
      </c>
      <c r="BH46" s="158">
        <f xml:space="preserve"> Time!BH$126</f>
        <v>90</v>
      </c>
      <c r="BI46" s="158">
        <f xml:space="preserve"> Time!BI$126</f>
        <v>91</v>
      </c>
      <c r="BJ46" s="158">
        <f xml:space="preserve"> Time!BJ$126</f>
        <v>92</v>
      </c>
      <c r="BK46" s="158">
        <f xml:space="preserve"> Time!BK$126</f>
        <v>92</v>
      </c>
      <c r="BL46" s="158">
        <f xml:space="preserve"> Time!BL$126</f>
        <v>90</v>
      </c>
      <c r="BM46" s="158">
        <f xml:space="preserve"> Time!BM$126</f>
        <v>91</v>
      </c>
      <c r="BN46" s="158">
        <f xml:space="preserve"> Time!BN$126</f>
        <v>92</v>
      </c>
      <c r="BO46" s="158">
        <f xml:space="preserve"> Time!BO$126</f>
        <v>92</v>
      </c>
      <c r="BP46" s="158">
        <f xml:space="preserve"> Time!BP$126</f>
        <v>90</v>
      </c>
      <c r="BQ46" s="158">
        <f xml:space="preserve"> Time!BQ$126</f>
        <v>91</v>
      </c>
      <c r="BR46" s="158">
        <f xml:space="preserve"> Time!BR$126</f>
        <v>92</v>
      </c>
      <c r="BS46" s="158">
        <f xml:space="preserve"> Time!BS$126</f>
        <v>92</v>
      </c>
      <c r="BT46" s="158">
        <f xml:space="preserve"> Time!BT$126</f>
        <v>91</v>
      </c>
      <c r="BU46" s="158">
        <f xml:space="preserve"> Time!BU$126</f>
        <v>91</v>
      </c>
      <c r="BV46" s="158">
        <f xml:space="preserve"> Time!BV$126</f>
        <v>92</v>
      </c>
      <c r="BW46" s="158">
        <f xml:space="preserve"> Time!BW$126</f>
        <v>92</v>
      </c>
      <c r="BX46" s="158">
        <f xml:space="preserve"> Time!BX$126</f>
        <v>90</v>
      </c>
      <c r="BY46" s="158">
        <f xml:space="preserve"> Time!BY$126</f>
        <v>91</v>
      </c>
      <c r="BZ46" s="158">
        <f xml:space="preserve"> Time!BZ$126</f>
        <v>92</v>
      </c>
      <c r="CA46" s="158">
        <f xml:space="preserve"> Time!CA$126</f>
        <v>92</v>
      </c>
      <c r="CB46" s="158">
        <f xml:space="preserve"> Time!CB$126</f>
        <v>90</v>
      </c>
      <c r="CC46" s="158">
        <f xml:space="preserve"> Time!CC$126</f>
        <v>91</v>
      </c>
      <c r="CD46" s="158">
        <f xml:space="preserve"> Time!CD$126</f>
        <v>92</v>
      </c>
      <c r="CE46" s="158">
        <f xml:space="preserve"> Time!CE$126</f>
        <v>92</v>
      </c>
      <c r="CF46" s="158">
        <f xml:space="preserve"> Time!CF$126</f>
        <v>90</v>
      </c>
      <c r="CG46" s="158">
        <f xml:space="preserve"> Time!CG$126</f>
        <v>91</v>
      </c>
      <c r="CH46" s="158">
        <f xml:space="preserve"> Time!CH$126</f>
        <v>92</v>
      </c>
      <c r="CI46" s="158">
        <f xml:space="preserve"> Time!CI$126</f>
        <v>92</v>
      </c>
      <c r="CJ46" s="158">
        <f xml:space="preserve"> Time!CJ$126</f>
        <v>91</v>
      </c>
      <c r="CK46" s="158">
        <f xml:space="preserve"> Time!CK$126</f>
        <v>91</v>
      </c>
      <c r="CL46" s="158">
        <f xml:space="preserve"> Time!CL$126</f>
        <v>92</v>
      </c>
      <c r="CM46" s="158">
        <f xml:space="preserve"> Time!CM$126</f>
        <v>92</v>
      </c>
      <c r="CN46" s="158">
        <f xml:space="preserve"> Time!CN$126</f>
        <v>90</v>
      </c>
      <c r="CO46" s="158">
        <f xml:space="preserve"> Time!CO$126</f>
        <v>91</v>
      </c>
      <c r="CP46" s="158">
        <f xml:space="preserve"> Time!CP$126</f>
        <v>92</v>
      </c>
      <c r="CQ46" s="158">
        <f xml:space="preserve"> Time!CQ$126</f>
        <v>92</v>
      </c>
      <c r="CR46" s="158">
        <f xml:space="preserve"> Time!CR$126</f>
        <v>90</v>
      </c>
      <c r="CS46" s="158">
        <f xml:space="preserve"> Time!CS$126</f>
        <v>91</v>
      </c>
      <c r="CT46" s="158">
        <f xml:space="preserve"> Time!CT$126</f>
        <v>92</v>
      </c>
      <c r="CU46" s="158">
        <f xml:space="preserve"> Time!CU$126</f>
        <v>92</v>
      </c>
      <c r="CV46" s="158">
        <f xml:space="preserve"> Time!CV$126</f>
        <v>90</v>
      </c>
      <c r="CW46" s="158">
        <f xml:space="preserve"> Time!CW$126</f>
        <v>91</v>
      </c>
      <c r="CX46" s="158">
        <f xml:space="preserve"> Time!CX$126</f>
        <v>92</v>
      </c>
      <c r="CY46" s="158">
        <f xml:space="preserve"> Time!CY$126</f>
        <v>92</v>
      </c>
      <c r="CZ46" s="158">
        <f xml:space="preserve"> Time!CZ$126</f>
        <v>91</v>
      </c>
      <c r="DA46" s="158">
        <f xml:space="preserve"> Time!DA$126</f>
        <v>91</v>
      </c>
      <c r="DB46" s="158">
        <f xml:space="preserve"> Time!DB$126</f>
        <v>92</v>
      </c>
      <c r="DC46" s="158">
        <f xml:space="preserve"> Time!DC$126</f>
        <v>92</v>
      </c>
      <c r="DD46" s="158">
        <f xml:space="preserve"> Time!DD$126</f>
        <v>90</v>
      </c>
      <c r="DE46" s="158">
        <f xml:space="preserve"> Time!DE$126</f>
        <v>91</v>
      </c>
      <c r="DF46" s="158">
        <f xml:space="preserve"> Time!DF$126</f>
        <v>92</v>
      </c>
      <c r="DG46" s="158">
        <f xml:space="preserve"> Time!DG$126</f>
        <v>92</v>
      </c>
      <c r="DH46" s="158">
        <f xml:space="preserve"> Time!DH$126</f>
        <v>90</v>
      </c>
      <c r="DI46" s="158">
        <f xml:space="preserve"> Time!DI$126</f>
        <v>91</v>
      </c>
      <c r="DJ46" s="158">
        <f xml:space="preserve"> Time!DJ$126</f>
        <v>92</v>
      </c>
      <c r="DK46" s="158">
        <f xml:space="preserve"> Time!DK$126</f>
        <v>92</v>
      </c>
      <c r="DL46" s="158">
        <f xml:space="preserve"> Time!DL$126</f>
        <v>90</v>
      </c>
      <c r="DM46" s="158">
        <f xml:space="preserve"> Time!DM$126</f>
        <v>91</v>
      </c>
      <c r="DN46" s="158">
        <f xml:space="preserve"> Time!DN$126</f>
        <v>92</v>
      </c>
      <c r="DO46" s="158">
        <f xml:space="preserve"> Time!DO$126</f>
        <v>92</v>
      </c>
      <c r="DP46" s="158">
        <f xml:space="preserve"> Time!DP$126</f>
        <v>91</v>
      </c>
      <c r="DQ46" s="158">
        <f xml:space="preserve"> Time!DQ$126</f>
        <v>91</v>
      </c>
      <c r="DR46" s="158">
        <f xml:space="preserve"> Time!DR$126</f>
        <v>92</v>
      </c>
      <c r="DS46" s="158">
        <f xml:space="preserve"> Time!DS$126</f>
        <v>92</v>
      </c>
      <c r="DT46" s="158">
        <f xml:space="preserve"> Time!DT$126</f>
        <v>90</v>
      </c>
      <c r="DU46" s="158">
        <f xml:space="preserve"> Time!DU$126</f>
        <v>91</v>
      </c>
      <c r="DV46" s="158">
        <f xml:space="preserve"> Time!DV$126</f>
        <v>92</v>
      </c>
      <c r="DW46" s="158">
        <f xml:space="preserve"> Time!DW$126</f>
        <v>92</v>
      </c>
      <c r="DX46" s="158">
        <f xml:space="preserve"> Time!DX$126</f>
        <v>90</v>
      </c>
      <c r="DY46" s="158">
        <f xml:space="preserve"> Time!DY$126</f>
        <v>91</v>
      </c>
      <c r="DZ46" s="158">
        <f xml:space="preserve"> Time!DZ$126</f>
        <v>92</v>
      </c>
      <c r="EA46" s="158">
        <f xml:space="preserve"> Time!EA$126</f>
        <v>92</v>
      </c>
    </row>
    <row r="47" spans="1:131" hidden="1" outlineLevel="2" x14ac:dyDescent="0.35">
      <c r="E47" s="7" t="s">
        <v>189</v>
      </c>
      <c r="G47" s="7" t="str">
        <f xml:space="preserve"> SMU</f>
        <v>$ 000s</v>
      </c>
      <c r="J47" s="7">
        <f t="shared" ref="J47:AO47" si="32" xml:space="preserve"> J45 / J46 * $F44</f>
        <v>0</v>
      </c>
      <c r="K47" s="7">
        <f t="shared" si="32"/>
        <v>0</v>
      </c>
      <c r="L47" s="7">
        <f t="shared" si="32"/>
        <v>0</v>
      </c>
      <c r="M47" s="7">
        <f t="shared" si="32"/>
        <v>3429.6428571428569</v>
      </c>
      <c r="N47" s="7">
        <f t="shared" si="32"/>
        <v>3700.760869565217</v>
      </c>
      <c r="O47" s="7">
        <f t="shared" si="32"/>
        <v>1593.3831521739121</v>
      </c>
      <c r="P47" s="7">
        <f t="shared" si="32"/>
        <v>1628.7916666666665</v>
      </c>
      <c r="Q47" s="7">
        <f t="shared" si="32"/>
        <v>3412.579957356078</v>
      </c>
      <c r="R47" s="7">
        <f t="shared" si="32"/>
        <v>3682.3491239454902</v>
      </c>
      <c r="S47" s="7">
        <f t="shared" si="32"/>
        <v>1585.4558728098627</v>
      </c>
      <c r="T47" s="7">
        <f t="shared" si="32"/>
        <v>1620.6882255389719</v>
      </c>
      <c r="U47" s="7">
        <f t="shared" si="32"/>
        <v>3395.6019476179881</v>
      </c>
      <c r="V47" s="7">
        <f t="shared" si="32"/>
        <v>3664.0289790502397</v>
      </c>
      <c r="W47" s="7">
        <f t="shared" si="32"/>
        <v>1577.5680326466304</v>
      </c>
      <c r="X47" s="7">
        <f t="shared" si="32"/>
        <v>1594.9039450932976</v>
      </c>
      <c r="Y47" s="7">
        <f t="shared" si="32"/>
        <v>3378.7084055900377</v>
      </c>
      <c r="Z47" s="7">
        <f t="shared" si="32"/>
        <v>3645.799979154468</v>
      </c>
      <c r="AA47" s="7">
        <f t="shared" si="32"/>
        <v>1569.7194354692838</v>
      </c>
      <c r="AB47" s="7">
        <f t="shared" si="32"/>
        <v>1604.6020895908243</v>
      </c>
      <c r="AC47" s="7">
        <f t="shared" si="32"/>
        <v>3361.8989110348643</v>
      </c>
      <c r="AD47" s="7">
        <f t="shared" si="32"/>
        <v>3627.6616708004663</v>
      </c>
      <c r="AE47" s="7">
        <f t="shared" si="32"/>
        <v>1561.9098860390889</v>
      </c>
      <c r="AF47" s="7">
        <f t="shared" si="32"/>
        <v>1596.6189946177362</v>
      </c>
      <c r="AG47" s="7">
        <f t="shared" si="32"/>
        <v>3345.1730458058355</v>
      </c>
      <c r="AH47" s="7">
        <f t="shared" si="32"/>
        <v>3609.6136027865341</v>
      </c>
      <c r="AI47" s="7">
        <f t="shared" si="32"/>
        <v>1554.139190088646</v>
      </c>
      <c r="AJ47" s="7">
        <f t="shared" si="32"/>
        <v>1588.6756165350614</v>
      </c>
      <c r="AK47" s="7">
        <f t="shared" si="32"/>
        <v>3328.5303938366537</v>
      </c>
      <c r="AL47" s="7">
        <f t="shared" si="32"/>
        <v>3591.6553261557565</v>
      </c>
      <c r="AM47" s="7">
        <f t="shared" si="32"/>
        <v>1546.4071543170612</v>
      </c>
      <c r="AN47" s="7">
        <f t="shared" si="32"/>
        <v>1563.4006395293372</v>
      </c>
      <c r="AO47" s="7">
        <f t="shared" si="32"/>
        <v>3311.9705411309983</v>
      </c>
      <c r="AP47" s="7">
        <f t="shared" ref="AP47:BU47" si="33" xml:space="preserve"> AP45 / AP46 * $F44</f>
        <v>3573.7863941848318</v>
      </c>
      <c r="AQ47" s="7">
        <f t="shared" si="33"/>
        <v>1538.7135863851352</v>
      </c>
      <c r="AR47" s="7">
        <f t="shared" si="33"/>
        <v>1572.9072216381392</v>
      </c>
      <c r="AS47" s="7">
        <f t="shared" si="33"/>
        <v>3295.4930757522384</v>
      </c>
      <c r="AT47" s="7">
        <f t="shared" si="33"/>
        <v>3556.0063623729675</v>
      </c>
      <c r="AU47" s="7">
        <f t="shared" si="33"/>
        <v>1531.0582949105828</v>
      </c>
      <c r="AV47" s="7">
        <f t="shared" si="33"/>
        <v>1565.081812575263</v>
      </c>
      <c r="AW47" s="7">
        <f t="shared" si="33"/>
        <v>3279.0975878131726</v>
      </c>
      <c r="AX47" s="7">
        <f t="shared" si="33"/>
        <v>3538.3147884308146</v>
      </c>
      <c r="AY47" s="7">
        <f t="shared" si="33"/>
        <v>1523.4410894632661</v>
      </c>
      <c r="AZ47" s="7">
        <f t="shared" si="33"/>
        <v>1557.2953358957841</v>
      </c>
      <c r="BA47" s="7">
        <f t="shared" si="33"/>
        <v>3262.783669465844</v>
      </c>
      <c r="BB47" s="7">
        <f t="shared" si="33"/>
        <v>3520.7112322694675</v>
      </c>
      <c r="BC47" s="7">
        <f t="shared" si="33"/>
        <v>1515.8617805604642</v>
      </c>
      <c r="BD47" s="7">
        <f t="shared" si="33"/>
        <v>1532.5196023248659</v>
      </c>
      <c r="BE47" s="7">
        <f t="shared" si="33"/>
        <v>3246.550914891387</v>
      </c>
      <c r="BF47" s="7">
        <f t="shared" si="33"/>
        <v>3503.1952559895199</v>
      </c>
      <c r="BG47" s="7">
        <f t="shared" si="33"/>
        <v>1508.3201796621534</v>
      </c>
      <c r="BH47" s="7">
        <f t="shared" si="33"/>
        <v>1541.838405876869</v>
      </c>
      <c r="BI47" s="7">
        <f t="shared" si="33"/>
        <v>3230.3989202899379</v>
      </c>
      <c r="BJ47" s="7">
        <f t="shared" si="33"/>
        <v>3485.76642387017</v>
      </c>
      <c r="BK47" s="7">
        <f t="shared" si="33"/>
        <v>1500.8160991663226</v>
      </c>
      <c r="BL47" s="7">
        <f t="shared" si="33"/>
        <v>1534.1675680366861</v>
      </c>
      <c r="BM47" s="7">
        <f t="shared" si="33"/>
        <v>3214.3272838705852</v>
      </c>
      <c r="BN47" s="7">
        <f t="shared" si="33"/>
        <v>3468.424302358379</v>
      </c>
      <c r="BO47" s="7">
        <f t="shared" si="33"/>
        <v>1493.349352404301</v>
      </c>
      <c r="BP47" s="7">
        <f t="shared" si="33"/>
        <v>1526.5348935688421</v>
      </c>
      <c r="BQ47" s="7">
        <f t="shared" si="33"/>
        <v>3198.3356058413797</v>
      </c>
      <c r="BR47" s="7">
        <f t="shared" si="33"/>
        <v>3451.1684600580888</v>
      </c>
      <c r="BS47" s="7">
        <f t="shared" si="33"/>
        <v>1485.919753636121</v>
      </c>
      <c r="BT47" s="7">
        <f t="shared" si="33"/>
        <v>1502.2485421376173</v>
      </c>
      <c r="BU47" s="7">
        <f t="shared" si="33"/>
        <v>3182.4234883993831</v>
      </c>
      <c r="BV47" s="7">
        <f t="shared" ref="BV47:DA47" si="34" xml:space="preserve"> BV45 / BV46 * $F44</f>
        <v>3433.9984677194921</v>
      </c>
      <c r="BW47" s="7">
        <f t="shared" si="34"/>
        <v>1478.5271180458917</v>
      </c>
      <c r="BX47" s="7">
        <f t="shared" si="34"/>
        <v>1511.3832762246902</v>
      </c>
      <c r="BY47" s="7">
        <f t="shared" si="34"/>
        <v>3166.5905357207794</v>
      </c>
      <c r="BZ47" s="7">
        <f t="shared" si="34"/>
        <v>3416.9138982283507</v>
      </c>
      <c r="CA47" s="7">
        <f t="shared" si="34"/>
        <v>1471.1712617372057</v>
      </c>
      <c r="CB47" s="7">
        <f t="shared" si="34"/>
        <v>1503.8639564424777</v>
      </c>
      <c r="CC47" s="7">
        <f t="shared" si="34"/>
        <v>3150.8363539510251</v>
      </c>
      <c r="CD47" s="7">
        <f t="shared" si="34"/>
        <v>3399.9143265953744</v>
      </c>
      <c r="CE47" s="7">
        <f t="shared" si="34"/>
        <v>1463.852001728563</v>
      </c>
      <c r="CF47" s="7">
        <f t="shared" si="34"/>
        <v>1496.3820462114209</v>
      </c>
      <c r="CG47" s="7">
        <f t="shared" si="34"/>
        <v>3135.1605511950502</v>
      </c>
      <c r="CH47" s="7">
        <f t="shared" si="34"/>
        <v>3382.9993299456469</v>
      </c>
      <c r="CI47" s="7">
        <f t="shared" si="34"/>
        <v>1456.5691559488196</v>
      </c>
      <c r="CJ47" s="7">
        <f t="shared" si="34"/>
        <v>1472.5754104097964</v>
      </c>
      <c r="CK47" s="7">
        <f t="shared" si="34"/>
        <v>3119.5627375075132</v>
      </c>
      <c r="CL47" s="7">
        <f t="shared" si="34"/>
        <v>3366.1684875081064</v>
      </c>
      <c r="CM47" s="7">
        <f t="shared" si="34"/>
        <v>1449.3225432326562</v>
      </c>
      <c r="CN47" s="7">
        <f t="shared" si="34"/>
        <v>1481.5297108600496</v>
      </c>
      <c r="CO47" s="7">
        <f t="shared" si="34"/>
        <v>3104.0425248830975</v>
      </c>
      <c r="CP47" s="7">
        <f t="shared" si="34"/>
        <v>3349.4213806050811</v>
      </c>
      <c r="CQ47" s="7">
        <f t="shared" si="34"/>
        <v>1442.111983316076</v>
      </c>
      <c r="CR47" s="7">
        <f t="shared" si="34"/>
        <v>1474.1589162786561</v>
      </c>
      <c r="CS47" s="7">
        <f t="shared" si="34"/>
        <v>3088.5995272468645</v>
      </c>
      <c r="CT47" s="7">
        <f t="shared" si="34"/>
        <v>3332.7575926418726</v>
      </c>
      <c r="CU47" s="7">
        <f t="shared" si="34"/>
        <v>1434.9372968319169</v>
      </c>
      <c r="CV47" s="7">
        <f t="shared" si="34"/>
        <v>1466.8247923170711</v>
      </c>
      <c r="CW47" s="7">
        <f t="shared" si="34"/>
        <v>3073.2333604446412</v>
      </c>
      <c r="CX47" s="7">
        <f t="shared" si="34"/>
        <v>3316.1767090963913</v>
      </c>
      <c r="CY47" s="7">
        <f t="shared" si="34"/>
        <v>1427.7983053053899</v>
      </c>
      <c r="CZ47" s="7">
        <f t="shared" si="34"/>
        <v>1443.488396572483</v>
      </c>
      <c r="DA47" s="7">
        <f t="shared" si="34"/>
        <v>3057.9436422334747</v>
      </c>
      <c r="DB47" s="7">
        <f t="shared" ref="DB47:EA47" si="35" xml:space="preserve"> DB45 / DB46 * $F44</f>
        <v>3299.6783175088481</v>
      </c>
      <c r="DC47" s="7">
        <f t="shared" si="35"/>
        <v>1420.6948311496421</v>
      </c>
      <c r="DD47" s="7">
        <f t="shared" si="35"/>
        <v>1452.2658273974127</v>
      </c>
      <c r="DE47" s="7">
        <f t="shared" si="35"/>
        <v>3042.7299922721136</v>
      </c>
      <c r="DF47" s="7">
        <f t="shared" si="35"/>
        <v>3283.2620074714905</v>
      </c>
      <c r="DG47" s="7">
        <f t="shared" si="35"/>
        <v>1413.6266976613351</v>
      </c>
      <c r="DH47" s="7">
        <f t="shared" si="35"/>
        <v>1445.0406242760325</v>
      </c>
      <c r="DI47" s="7">
        <f t="shared" si="35"/>
        <v>0</v>
      </c>
      <c r="DJ47" s="7">
        <f t="shared" si="35"/>
        <v>0</v>
      </c>
      <c r="DK47" s="7">
        <f t="shared" si="35"/>
        <v>0</v>
      </c>
      <c r="DL47" s="7">
        <f t="shared" si="35"/>
        <v>0</v>
      </c>
      <c r="DM47" s="7">
        <f t="shared" si="35"/>
        <v>0</v>
      </c>
      <c r="DN47" s="7">
        <f t="shared" si="35"/>
        <v>0</v>
      </c>
      <c r="DO47" s="7">
        <f t="shared" si="35"/>
        <v>0</v>
      </c>
      <c r="DP47" s="7">
        <f t="shared" si="35"/>
        <v>0</v>
      </c>
      <c r="DQ47" s="7">
        <f t="shared" si="35"/>
        <v>0</v>
      </c>
      <c r="DR47" s="7">
        <f t="shared" si="35"/>
        <v>0</v>
      </c>
      <c r="DS47" s="7">
        <f t="shared" si="35"/>
        <v>0</v>
      </c>
      <c r="DT47" s="7">
        <f t="shared" si="35"/>
        <v>0</v>
      </c>
      <c r="DU47" s="7">
        <f t="shared" si="35"/>
        <v>0</v>
      </c>
      <c r="DV47" s="7">
        <f t="shared" si="35"/>
        <v>0</v>
      </c>
      <c r="DW47" s="7">
        <f t="shared" si="35"/>
        <v>0</v>
      </c>
      <c r="DX47" s="7">
        <f t="shared" si="35"/>
        <v>0</v>
      </c>
      <c r="DY47" s="7">
        <f t="shared" si="35"/>
        <v>0</v>
      </c>
      <c r="DZ47" s="7">
        <f t="shared" si="35"/>
        <v>0</v>
      </c>
      <c r="EA47" s="7">
        <f t="shared" si="35"/>
        <v>0</v>
      </c>
    </row>
    <row r="48" spans="1:131" hidden="1" outlineLevel="1" x14ac:dyDescent="0.35"/>
    <row r="49" spans="1:131" hidden="1" outlineLevel="1" x14ac:dyDescent="0.35">
      <c r="B49" s="8" t="s">
        <v>196</v>
      </c>
    </row>
    <row r="50" spans="1:131" hidden="1" outlineLevel="2" x14ac:dyDescent="0.35">
      <c r="E50" s="550" t="str">
        <f t="shared" ref="E50:BP50" si="36" xml:space="preserve"> E$38</f>
        <v>Electricity revenue</v>
      </c>
      <c r="F50" s="550">
        <f t="shared" si="36"/>
        <v>0</v>
      </c>
      <c r="G50" s="550" t="str">
        <f t="shared" si="36"/>
        <v>$ 000s</v>
      </c>
      <c r="H50" s="550">
        <f t="shared" si="36"/>
        <v>371409.67882059288</v>
      </c>
      <c r="I50" s="550">
        <f t="shared" si="36"/>
        <v>0</v>
      </c>
      <c r="J50" s="550">
        <f t="shared" si="36"/>
        <v>0</v>
      </c>
      <c r="K50" s="550">
        <f t="shared" si="36"/>
        <v>0</v>
      </c>
      <c r="L50" s="550">
        <f t="shared" si="36"/>
        <v>0</v>
      </c>
      <c r="M50" s="550">
        <f t="shared" si="36"/>
        <v>5201.625</v>
      </c>
      <c r="N50" s="550">
        <f t="shared" si="36"/>
        <v>5674.5</v>
      </c>
      <c r="O50" s="550">
        <f t="shared" si="36"/>
        <v>2443.1874999999986</v>
      </c>
      <c r="P50" s="550">
        <f t="shared" si="36"/>
        <v>2443.1875</v>
      </c>
      <c r="Q50" s="550">
        <f t="shared" si="36"/>
        <v>5175.7462686567178</v>
      </c>
      <c r="R50" s="550">
        <f t="shared" si="36"/>
        <v>5646.2686567164183</v>
      </c>
      <c r="S50" s="550">
        <f t="shared" si="36"/>
        <v>2431.0323383084565</v>
      </c>
      <c r="T50" s="550">
        <f t="shared" si="36"/>
        <v>2431.0323383084578</v>
      </c>
      <c r="U50" s="550">
        <f t="shared" si="36"/>
        <v>5149.9962872206152</v>
      </c>
      <c r="V50" s="550">
        <f t="shared" si="36"/>
        <v>5618.1777678770341</v>
      </c>
      <c r="W50" s="550">
        <f t="shared" si="36"/>
        <v>2418.9376500581666</v>
      </c>
      <c r="X50" s="550">
        <f t="shared" si="36"/>
        <v>2418.9376500581679</v>
      </c>
      <c r="Y50" s="550">
        <f t="shared" si="36"/>
        <v>5124.3744151448909</v>
      </c>
      <c r="Z50" s="550">
        <f t="shared" si="36"/>
        <v>5590.2266347035174</v>
      </c>
      <c r="AA50" s="550">
        <f t="shared" si="36"/>
        <v>2406.9031343862353</v>
      </c>
      <c r="AB50" s="550">
        <f t="shared" si="36"/>
        <v>2406.9031343862366</v>
      </c>
      <c r="AC50" s="550">
        <f t="shared" si="36"/>
        <v>5098.8800150695442</v>
      </c>
      <c r="AD50" s="550">
        <f t="shared" si="36"/>
        <v>5562.4145618940483</v>
      </c>
      <c r="AE50" s="550">
        <f t="shared" si="36"/>
        <v>2394.9284919266029</v>
      </c>
      <c r="AF50" s="550">
        <f t="shared" si="36"/>
        <v>2394.9284919266042</v>
      </c>
      <c r="AG50" s="550">
        <f t="shared" si="36"/>
        <v>5073.5124528055176</v>
      </c>
      <c r="AH50" s="550">
        <f t="shared" si="36"/>
        <v>5534.7408576060188</v>
      </c>
      <c r="AI50" s="550">
        <f t="shared" si="36"/>
        <v>2383.0134248025906</v>
      </c>
      <c r="AJ50" s="550">
        <f t="shared" si="36"/>
        <v>2383.013424802592</v>
      </c>
      <c r="AK50" s="550">
        <f t="shared" si="36"/>
        <v>5048.2710973189251</v>
      </c>
      <c r="AL50" s="550">
        <f t="shared" si="36"/>
        <v>5507.2048334388264</v>
      </c>
      <c r="AM50" s="550">
        <f t="shared" si="36"/>
        <v>2371.1576366194936</v>
      </c>
      <c r="AN50" s="550">
        <f t="shared" si="36"/>
        <v>2371.157636619495</v>
      </c>
      <c r="AO50" s="550">
        <f t="shared" si="36"/>
        <v>5023.1553207153474</v>
      </c>
      <c r="AP50" s="550">
        <f t="shared" si="36"/>
        <v>5479.8058044167419</v>
      </c>
      <c r="AQ50" s="550">
        <f t="shared" si="36"/>
        <v>2359.3608324572074</v>
      </c>
      <c r="AR50" s="550">
        <f t="shared" si="36"/>
        <v>2359.3608324572087</v>
      </c>
      <c r="AS50" s="550">
        <f t="shared" si="36"/>
        <v>4998.1644982242278</v>
      </c>
      <c r="AT50" s="550">
        <f t="shared" si="36"/>
        <v>5452.5430889718837</v>
      </c>
      <c r="AU50" s="550">
        <f t="shared" si="36"/>
        <v>2347.6227188628936</v>
      </c>
      <c r="AV50" s="550">
        <f t="shared" si="36"/>
        <v>2347.6227188628945</v>
      </c>
      <c r="AW50" s="550">
        <f t="shared" si="36"/>
        <v>4973.298008183312</v>
      </c>
      <c r="AX50" s="550">
        <f t="shared" si="36"/>
        <v>5425.4160089272491</v>
      </c>
      <c r="AY50" s="550">
        <f t="shared" si="36"/>
        <v>2335.9430038436749</v>
      </c>
      <c r="AZ50" s="550">
        <f t="shared" si="36"/>
        <v>2335.9430038436763</v>
      </c>
      <c r="BA50" s="550">
        <f t="shared" si="36"/>
        <v>4948.5552320231964</v>
      </c>
      <c r="BB50" s="550">
        <f t="shared" si="36"/>
        <v>5398.42388947985</v>
      </c>
      <c r="BC50" s="550">
        <f t="shared" si="36"/>
        <v>2324.3213968593786</v>
      </c>
      <c r="BD50" s="550">
        <f t="shared" si="36"/>
        <v>2324.32139685938</v>
      </c>
      <c r="BE50" s="550">
        <f t="shared" si="36"/>
        <v>4923.935554251937</v>
      </c>
      <c r="BF50" s="550">
        <f t="shared" si="36"/>
        <v>5371.5660591839305</v>
      </c>
      <c r="BG50" s="550">
        <f t="shared" si="36"/>
        <v>2312.7576088153019</v>
      </c>
      <c r="BH50" s="550">
        <f t="shared" si="36"/>
        <v>2312.7576088153037</v>
      </c>
      <c r="BI50" s="550">
        <f t="shared" si="36"/>
        <v>4899.4383624397396</v>
      </c>
      <c r="BJ50" s="550">
        <f t="shared" si="36"/>
        <v>5344.8418499342606</v>
      </c>
      <c r="BK50" s="550">
        <f t="shared" si="36"/>
        <v>2301.2513520550278</v>
      </c>
      <c r="BL50" s="550">
        <f t="shared" si="36"/>
        <v>2301.2513520550292</v>
      </c>
      <c r="BM50" s="550">
        <f t="shared" si="36"/>
        <v>4875.063047203721</v>
      </c>
      <c r="BN50" s="550">
        <f t="shared" si="36"/>
        <v>5318.2505969495141</v>
      </c>
      <c r="BO50" s="550">
        <f t="shared" si="36"/>
        <v>2289.8023403532616</v>
      </c>
      <c r="BP50" s="550">
        <f t="shared" si="36"/>
        <v>2289.8023403532629</v>
      </c>
      <c r="BQ50" s="550">
        <f t="shared" ref="BQ50:EA50" si="37" xml:space="preserve"> BQ$38</f>
        <v>4850.8090021927592</v>
      </c>
      <c r="BR50" s="550">
        <f t="shared" si="37"/>
        <v>5291.7916387557361</v>
      </c>
      <c r="BS50" s="550">
        <f t="shared" si="37"/>
        <v>2278.4102889087189</v>
      </c>
      <c r="BT50" s="550">
        <f t="shared" si="37"/>
        <v>2278.4102889087198</v>
      </c>
      <c r="BU50" s="550">
        <f t="shared" si="37"/>
        <v>4826.675624072398</v>
      </c>
      <c r="BV50" s="550">
        <f t="shared" si="37"/>
        <v>5265.4643171698881</v>
      </c>
      <c r="BW50" s="550">
        <f t="shared" si="37"/>
        <v>2267.074914337034</v>
      </c>
      <c r="BX50" s="550">
        <f t="shared" si="37"/>
        <v>2267.0749143370354</v>
      </c>
      <c r="BY50" s="550">
        <f t="shared" si="37"/>
        <v>4802.6623125098486</v>
      </c>
      <c r="BZ50" s="550">
        <f t="shared" si="37"/>
        <v>5239.2679772834708</v>
      </c>
      <c r="CA50" s="550">
        <f t="shared" si="37"/>
        <v>2255.7959346637153</v>
      </c>
      <c r="CB50" s="550">
        <f t="shared" si="37"/>
        <v>2255.7959346637167</v>
      </c>
      <c r="CC50" s="550">
        <f t="shared" si="37"/>
        <v>4778.7684701590542</v>
      </c>
      <c r="CD50" s="550">
        <f t="shared" si="37"/>
        <v>5213.2019674462408</v>
      </c>
      <c r="CE50" s="550">
        <f t="shared" si="37"/>
        <v>2244.5730693171299</v>
      </c>
      <c r="CF50" s="550">
        <f t="shared" si="37"/>
        <v>2244.5730693171313</v>
      </c>
      <c r="CG50" s="550">
        <f t="shared" si="37"/>
        <v>4754.9935026458261</v>
      </c>
      <c r="CH50" s="550">
        <f t="shared" si="37"/>
        <v>5187.2656392499921</v>
      </c>
      <c r="CI50" s="550">
        <f t="shared" si="37"/>
        <v>2233.4060391215235</v>
      </c>
      <c r="CJ50" s="550">
        <f t="shared" si="37"/>
        <v>2233.4060391215244</v>
      </c>
      <c r="CK50" s="550">
        <f t="shared" si="37"/>
        <v>4731.3368185530617</v>
      </c>
      <c r="CL50" s="550">
        <f t="shared" si="37"/>
        <v>5161.45834751243</v>
      </c>
      <c r="CM50" s="550">
        <f t="shared" si="37"/>
        <v>2222.2945662900729</v>
      </c>
      <c r="CN50" s="550">
        <f t="shared" si="37"/>
        <v>2222.2945662900743</v>
      </c>
      <c r="CO50" s="550">
        <f t="shared" si="37"/>
        <v>4707.7978294060313</v>
      </c>
      <c r="CP50" s="550">
        <f t="shared" si="37"/>
        <v>5135.7794502611241</v>
      </c>
      <c r="CQ50" s="550">
        <f t="shared" si="37"/>
        <v>2211.2383744179833</v>
      </c>
      <c r="CR50" s="550">
        <f t="shared" si="37"/>
        <v>2211.2383744179842</v>
      </c>
      <c r="CS50" s="550">
        <f t="shared" si="37"/>
        <v>4684.3759496577441</v>
      </c>
      <c r="CT50" s="550">
        <f t="shared" si="37"/>
        <v>5110.2283087175383</v>
      </c>
      <c r="CU50" s="550">
        <f t="shared" si="37"/>
        <v>2200.2371884756058</v>
      </c>
      <c r="CV50" s="550">
        <f t="shared" si="37"/>
        <v>2200.2371884756067</v>
      </c>
      <c r="CW50" s="550">
        <f t="shared" si="37"/>
        <v>4661.0705966743726</v>
      </c>
      <c r="CX50" s="550">
        <f t="shared" si="37"/>
        <v>5084.8042872811338</v>
      </c>
      <c r="CY50" s="550">
        <f t="shared" si="37"/>
        <v>2189.2907348015979</v>
      </c>
      <c r="CZ50" s="550">
        <f t="shared" si="37"/>
        <v>2189.2907348015992</v>
      </c>
      <c r="DA50" s="550">
        <f t="shared" si="37"/>
        <v>4637.8811907207701</v>
      </c>
      <c r="DB50" s="550">
        <f t="shared" si="37"/>
        <v>5059.5067535135668</v>
      </c>
      <c r="DC50" s="550">
        <f t="shared" si="37"/>
        <v>2178.3987410961181</v>
      </c>
      <c r="DD50" s="550">
        <f t="shared" si="37"/>
        <v>2178.398741096119</v>
      </c>
      <c r="DE50" s="550">
        <f t="shared" si="37"/>
        <v>4614.8071549460392</v>
      </c>
      <c r="DF50" s="550">
        <f t="shared" si="37"/>
        <v>5034.3350781229519</v>
      </c>
      <c r="DG50" s="550">
        <f t="shared" si="37"/>
        <v>2167.5609364140473</v>
      </c>
      <c r="DH50" s="550">
        <f t="shared" si="37"/>
        <v>2167.5609364140487</v>
      </c>
      <c r="DI50" s="550">
        <f t="shared" si="37"/>
        <v>0</v>
      </c>
      <c r="DJ50" s="550">
        <f t="shared" si="37"/>
        <v>0</v>
      </c>
      <c r="DK50" s="550">
        <f t="shared" si="37"/>
        <v>0</v>
      </c>
      <c r="DL50" s="550">
        <f t="shared" si="37"/>
        <v>0</v>
      </c>
      <c r="DM50" s="550">
        <f t="shared" si="37"/>
        <v>0</v>
      </c>
      <c r="DN50" s="550">
        <f t="shared" si="37"/>
        <v>0</v>
      </c>
      <c r="DO50" s="550">
        <f t="shared" si="37"/>
        <v>0</v>
      </c>
      <c r="DP50" s="550">
        <f t="shared" si="37"/>
        <v>0</v>
      </c>
      <c r="DQ50" s="550">
        <f t="shared" si="37"/>
        <v>0</v>
      </c>
      <c r="DR50" s="550">
        <f t="shared" si="37"/>
        <v>0</v>
      </c>
      <c r="DS50" s="550">
        <f t="shared" si="37"/>
        <v>0</v>
      </c>
      <c r="DT50" s="550">
        <f t="shared" si="37"/>
        <v>0</v>
      </c>
      <c r="DU50" s="550">
        <f t="shared" si="37"/>
        <v>0</v>
      </c>
      <c r="DV50" s="550">
        <f t="shared" si="37"/>
        <v>0</v>
      </c>
      <c r="DW50" s="550">
        <f t="shared" si="37"/>
        <v>0</v>
      </c>
      <c r="DX50" s="550">
        <f t="shared" si="37"/>
        <v>0</v>
      </c>
      <c r="DY50" s="550">
        <f t="shared" si="37"/>
        <v>0</v>
      </c>
      <c r="DZ50" s="550">
        <f t="shared" si="37"/>
        <v>0</v>
      </c>
      <c r="EA50" s="550">
        <f t="shared" si="37"/>
        <v>0</v>
      </c>
    </row>
    <row r="51" spans="1:131" hidden="1" outlineLevel="2" x14ac:dyDescent="0.35">
      <c r="D51" s="34" t="s">
        <v>205</v>
      </c>
      <c r="E51" s="53" t="str">
        <f t="shared" ref="E51:AJ51" si="38" xml:space="preserve"> E$47</f>
        <v>Forecast accounts receivable balance</v>
      </c>
      <c r="F51" s="53">
        <f t="shared" si="38"/>
        <v>0</v>
      </c>
      <c r="G51" s="53" t="str">
        <f t="shared" si="38"/>
        <v>$ 000s</v>
      </c>
      <c r="H51" s="53">
        <f t="shared" si="38"/>
        <v>0</v>
      </c>
      <c r="I51" s="53">
        <f t="shared" si="38"/>
        <v>0</v>
      </c>
      <c r="J51" s="53">
        <f t="shared" si="38"/>
        <v>0</v>
      </c>
      <c r="K51" s="53">
        <f t="shared" si="38"/>
        <v>0</v>
      </c>
      <c r="L51" s="53">
        <f t="shared" si="38"/>
        <v>0</v>
      </c>
      <c r="M51" s="53">
        <f t="shared" si="38"/>
        <v>3429.6428571428569</v>
      </c>
      <c r="N51" s="53">
        <f t="shared" si="38"/>
        <v>3700.760869565217</v>
      </c>
      <c r="O51" s="53">
        <f t="shared" si="38"/>
        <v>1593.3831521739121</v>
      </c>
      <c r="P51" s="53">
        <f t="shared" si="38"/>
        <v>1628.7916666666665</v>
      </c>
      <c r="Q51" s="53">
        <f t="shared" si="38"/>
        <v>3412.579957356078</v>
      </c>
      <c r="R51" s="53">
        <f t="shared" si="38"/>
        <v>3682.3491239454902</v>
      </c>
      <c r="S51" s="53">
        <f t="shared" si="38"/>
        <v>1585.4558728098627</v>
      </c>
      <c r="T51" s="53">
        <f t="shared" si="38"/>
        <v>1620.6882255389719</v>
      </c>
      <c r="U51" s="53">
        <f t="shared" si="38"/>
        <v>3395.6019476179881</v>
      </c>
      <c r="V51" s="53">
        <f t="shared" si="38"/>
        <v>3664.0289790502397</v>
      </c>
      <c r="W51" s="53">
        <f t="shared" si="38"/>
        <v>1577.5680326466304</v>
      </c>
      <c r="X51" s="53">
        <f t="shared" si="38"/>
        <v>1594.9039450932976</v>
      </c>
      <c r="Y51" s="53">
        <f t="shared" si="38"/>
        <v>3378.7084055900377</v>
      </c>
      <c r="Z51" s="53">
        <f t="shared" si="38"/>
        <v>3645.799979154468</v>
      </c>
      <c r="AA51" s="53">
        <f t="shared" si="38"/>
        <v>1569.7194354692838</v>
      </c>
      <c r="AB51" s="53">
        <f t="shared" si="38"/>
        <v>1604.6020895908243</v>
      </c>
      <c r="AC51" s="53">
        <f t="shared" si="38"/>
        <v>3361.8989110348643</v>
      </c>
      <c r="AD51" s="53">
        <f t="shared" si="38"/>
        <v>3627.6616708004663</v>
      </c>
      <c r="AE51" s="53">
        <f t="shared" si="38"/>
        <v>1561.9098860390889</v>
      </c>
      <c r="AF51" s="53">
        <f t="shared" si="38"/>
        <v>1596.6189946177362</v>
      </c>
      <c r="AG51" s="53">
        <f t="shared" si="38"/>
        <v>3345.1730458058355</v>
      </c>
      <c r="AH51" s="53">
        <f t="shared" si="38"/>
        <v>3609.6136027865341</v>
      </c>
      <c r="AI51" s="53">
        <f t="shared" si="38"/>
        <v>1554.139190088646</v>
      </c>
      <c r="AJ51" s="53">
        <f t="shared" si="38"/>
        <v>1588.6756165350614</v>
      </c>
      <c r="AK51" s="53">
        <f t="shared" ref="AK51:BP51" si="39" xml:space="preserve"> AK$47</f>
        <v>3328.5303938366537</v>
      </c>
      <c r="AL51" s="53">
        <f t="shared" si="39"/>
        <v>3591.6553261557565</v>
      </c>
      <c r="AM51" s="53">
        <f t="shared" si="39"/>
        <v>1546.4071543170612</v>
      </c>
      <c r="AN51" s="53">
        <f t="shared" si="39"/>
        <v>1563.4006395293372</v>
      </c>
      <c r="AO51" s="53">
        <f t="shared" si="39"/>
        <v>3311.9705411309983</v>
      </c>
      <c r="AP51" s="53">
        <f t="shared" si="39"/>
        <v>3573.7863941848318</v>
      </c>
      <c r="AQ51" s="53">
        <f t="shared" si="39"/>
        <v>1538.7135863851352</v>
      </c>
      <c r="AR51" s="53">
        <f t="shared" si="39"/>
        <v>1572.9072216381392</v>
      </c>
      <c r="AS51" s="53">
        <f t="shared" si="39"/>
        <v>3295.4930757522384</v>
      </c>
      <c r="AT51" s="53">
        <f t="shared" si="39"/>
        <v>3556.0063623729675</v>
      </c>
      <c r="AU51" s="53">
        <f t="shared" si="39"/>
        <v>1531.0582949105828</v>
      </c>
      <c r="AV51" s="53">
        <f t="shared" si="39"/>
        <v>1565.081812575263</v>
      </c>
      <c r="AW51" s="53">
        <f t="shared" si="39"/>
        <v>3279.0975878131726</v>
      </c>
      <c r="AX51" s="53">
        <f t="shared" si="39"/>
        <v>3538.3147884308146</v>
      </c>
      <c r="AY51" s="53">
        <f t="shared" si="39"/>
        <v>1523.4410894632661</v>
      </c>
      <c r="AZ51" s="53">
        <f t="shared" si="39"/>
        <v>1557.2953358957841</v>
      </c>
      <c r="BA51" s="53">
        <f t="shared" si="39"/>
        <v>3262.783669465844</v>
      </c>
      <c r="BB51" s="53">
        <f t="shared" si="39"/>
        <v>3520.7112322694675</v>
      </c>
      <c r="BC51" s="53">
        <f t="shared" si="39"/>
        <v>1515.8617805604642</v>
      </c>
      <c r="BD51" s="53">
        <f t="shared" si="39"/>
        <v>1532.5196023248659</v>
      </c>
      <c r="BE51" s="53">
        <f t="shared" si="39"/>
        <v>3246.550914891387</v>
      </c>
      <c r="BF51" s="53">
        <f t="shared" si="39"/>
        <v>3503.1952559895199</v>
      </c>
      <c r="BG51" s="53">
        <f t="shared" si="39"/>
        <v>1508.3201796621534</v>
      </c>
      <c r="BH51" s="53">
        <f t="shared" si="39"/>
        <v>1541.838405876869</v>
      </c>
      <c r="BI51" s="53">
        <f t="shared" si="39"/>
        <v>3230.3989202899379</v>
      </c>
      <c r="BJ51" s="53">
        <f t="shared" si="39"/>
        <v>3485.76642387017</v>
      </c>
      <c r="BK51" s="53">
        <f t="shared" si="39"/>
        <v>1500.8160991663226</v>
      </c>
      <c r="BL51" s="53">
        <f t="shared" si="39"/>
        <v>1534.1675680366861</v>
      </c>
      <c r="BM51" s="53">
        <f t="shared" si="39"/>
        <v>3214.3272838705852</v>
      </c>
      <c r="BN51" s="53">
        <f t="shared" si="39"/>
        <v>3468.424302358379</v>
      </c>
      <c r="BO51" s="53">
        <f t="shared" si="39"/>
        <v>1493.349352404301</v>
      </c>
      <c r="BP51" s="53">
        <f t="shared" si="39"/>
        <v>1526.5348935688421</v>
      </c>
      <c r="BQ51" s="53">
        <f t="shared" ref="BQ51:CV51" si="40" xml:space="preserve"> BQ$47</f>
        <v>3198.3356058413797</v>
      </c>
      <c r="BR51" s="53">
        <f t="shared" si="40"/>
        <v>3451.1684600580888</v>
      </c>
      <c r="BS51" s="53">
        <f t="shared" si="40"/>
        <v>1485.919753636121</v>
      </c>
      <c r="BT51" s="53">
        <f t="shared" si="40"/>
        <v>1502.2485421376173</v>
      </c>
      <c r="BU51" s="53">
        <f t="shared" si="40"/>
        <v>3182.4234883993831</v>
      </c>
      <c r="BV51" s="53">
        <f t="shared" si="40"/>
        <v>3433.9984677194921</v>
      </c>
      <c r="BW51" s="53">
        <f t="shared" si="40"/>
        <v>1478.5271180458917</v>
      </c>
      <c r="BX51" s="53">
        <f t="shared" si="40"/>
        <v>1511.3832762246902</v>
      </c>
      <c r="BY51" s="53">
        <f t="shared" si="40"/>
        <v>3166.5905357207794</v>
      </c>
      <c r="BZ51" s="53">
        <f t="shared" si="40"/>
        <v>3416.9138982283507</v>
      </c>
      <c r="CA51" s="53">
        <f t="shared" si="40"/>
        <v>1471.1712617372057</v>
      </c>
      <c r="CB51" s="53">
        <f t="shared" si="40"/>
        <v>1503.8639564424777</v>
      </c>
      <c r="CC51" s="53">
        <f t="shared" si="40"/>
        <v>3150.8363539510251</v>
      </c>
      <c r="CD51" s="53">
        <f t="shared" si="40"/>
        <v>3399.9143265953744</v>
      </c>
      <c r="CE51" s="53">
        <f t="shared" si="40"/>
        <v>1463.852001728563</v>
      </c>
      <c r="CF51" s="53">
        <f t="shared" si="40"/>
        <v>1496.3820462114209</v>
      </c>
      <c r="CG51" s="53">
        <f t="shared" si="40"/>
        <v>3135.1605511950502</v>
      </c>
      <c r="CH51" s="53">
        <f t="shared" si="40"/>
        <v>3382.9993299456469</v>
      </c>
      <c r="CI51" s="53">
        <f t="shared" si="40"/>
        <v>1456.5691559488196</v>
      </c>
      <c r="CJ51" s="53">
        <f t="shared" si="40"/>
        <v>1472.5754104097964</v>
      </c>
      <c r="CK51" s="53">
        <f t="shared" si="40"/>
        <v>3119.5627375075132</v>
      </c>
      <c r="CL51" s="53">
        <f t="shared" si="40"/>
        <v>3366.1684875081064</v>
      </c>
      <c r="CM51" s="53">
        <f t="shared" si="40"/>
        <v>1449.3225432326562</v>
      </c>
      <c r="CN51" s="53">
        <f t="shared" si="40"/>
        <v>1481.5297108600496</v>
      </c>
      <c r="CO51" s="53">
        <f t="shared" si="40"/>
        <v>3104.0425248830975</v>
      </c>
      <c r="CP51" s="53">
        <f t="shared" si="40"/>
        <v>3349.4213806050811</v>
      </c>
      <c r="CQ51" s="53">
        <f t="shared" si="40"/>
        <v>1442.111983316076</v>
      </c>
      <c r="CR51" s="53">
        <f t="shared" si="40"/>
        <v>1474.1589162786561</v>
      </c>
      <c r="CS51" s="53">
        <f t="shared" si="40"/>
        <v>3088.5995272468645</v>
      </c>
      <c r="CT51" s="53">
        <f t="shared" si="40"/>
        <v>3332.7575926418726</v>
      </c>
      <c r="CU51" s="53">
        <f t="shared" si="40"/>
        <v>1434.9372968319169</v>
      </c>
      <c r="CV51" s="53">
        <f t="shared" si="40"/>
        <v>1466.8247923170711</v>
      </c>
      <c r="CW51" s="53">
        <f t="shared" ref="CW51:EA51" si="41" xml:space="preserve"> CW$47</f>
        <v>3073.2333604446412</v>
      </c>
      <c r="CX51" s="53">
        <f t="shared" si="41"/>
        <v>3316.1767090963913</v>
      </c>
      <c r="CY51" s="53">
        <f t="shared" si="41"/>
        <v>1427.7983053053899</v>
      </c>
      <c r="CZ51" s="53">
        <f t="shared" si="41"/>
        <v>1443.488396572483</v>
      </c>
      <c r="DA51" s="53">
        <f t="shared" si="41"/>
        <v>3057.9436422334747</v>
      </c>
      <c r="DB51" s="53">
        <f t="shared" si="41"/>
        <v>3299.6783175088481</v>
      </c>
      <c r="DC51" s="53">
        <f t="shared" si="41"/>
        <v>1420.6948311496421</v>
      </c>
      <c r="DD51" s="53">
        <f t="shared" si="41"/>
        <v>1452.2658273974127</v>
      </c>
      <c r="DE51" s="53">
        <f t="shared" si="41"/>
        <v>3042.7299922721136</v>
      </c>
      <c r="DF51" s="53">
        <f t="shared" si="41"/>
        <v>3283.2620074714905</v>
      </c>
      <c r="DG51" s="53">
        <f t="shared" si="41"/>
        <v>1413.6266976613351</v>
      </c>
      <c r="DH51" s="53">
        <f t="shared" si="41"/>
        <v>1445.0406242760325</v>
      </c>
      <c r="DI51" s="53">
        <f t="shared" si="41"/>
        <v>0</v>
      </c>
      <c r="DJ51" s="53">
        <f t="shared" si="41"/>
        <v>0</v>
      </c>
      <c r="DK51" s="53">
        <f t="shared" si="41"/>
        <v>0</v>
      </c>
      <c r="DL51" s="53">
        <f t="shared" si="41"/>
        <v>0</v>
      </c>
      <c r="DM51" s="53">
        <f t="shared" si="41"/>
        <v>0</v>
      </c>
      <c r="DN51" s="53">
        <f t="shared" si="41"/>
        <v>0</v>
      </c>
      <c r="DO51" s="53">
        <f t="shared" si="41"/>
        <v>0</v>
      </c>
      <c r="DP51" s="53">
        <f t="shared" si="41"/>
        <v>0</v>
      </c>
      <c r="DQ51" s="53">
        <f t="shared" si="41"/>
        <v>0</v>
      </c>
      <c r="DR51" s="53">
        <f t="shared" si="41"/>
        <v>0</v>
      </c>
      <c r="DS51" s="53">
        <f t="shared" si="41"/>
        <v>0</v>
      </c>
      <c r="DT51" s="53">
        <f t="shared" si="41"/>
        <v>0</v>
      </c>
      <c r="DU51" s="53">
        <f t="shared" si="41"/>
        <v>0</v>
      </c>
      <c r="DV51" s="53">
        <f t="shared" si="41"/>
        <v>0</v>
      </c>
      <c r="DW51" s="53">
        <f t="shared" si="41"/>
        <v>0</v>
      </c>
      <c r="DX51" s="53">
        <f t="shared" si="41"/>
        <v>0</v>
      </c>
      <c r="DY51" s="53">
        <f t="shared" si="41"/>
        <v>0</v>
      </c>
      <c r="DZ51" s="53">
        <f t="shared" si="41"/>
        <v>0</v>
      </c>
      <c r="EA51" s="53">
        <f t="shared" si="41"/>
        <v>0</v>
      </c>
    </row>
    <row r="52" spans="1:131" hidden="1" outlineLevel="2" x14ac:dyDescent="0.35">
      <c r="D52" s="34" t="s">
        <v>206</v>
      </c>
      <c r="E52" s="53" t="str">
        <f t="shared" ref="E52:AJ52" si="42" xml:space="preserve"> E$60</f>
        <v>Accounts receivable balance BEG</v>
      </c>
      <c r="F52" s="53">
        <f t="shared" si="42"/>
        <v>0</v>
      </c>
      <c r="G52" s="53" t="str">
        <f t="shared" si="42"/>
        <v>$ 000s</v>
      </c>
      <c r="H52" s="53">
        <f t="shared" si="42"/>
        <v>0</v>
      </c>
      <c r="I52" s="53">
        <f t="shared" si="42"/>
        <v>0</v>
      </c>
      <c r="J52" s="53">
        <f t="shared" si="42"/>
        <v>0</v>
      </c>
      <c r="K52" s="53">
        <f t="shared" si="42"/>
        <v>0</v>
      </c>
      <c r="L52" s="53">
        <f t="shared" si="42"/>
        <v>0</v>
      </c>
      <c r="M52" s="53">
        <f t="shared" si="42"/>
        <v>0</v>
      </c>
      <c r="N52" s="53">
        <f t="shared" si="42"/>
        <v>3429.6428571428569</v>
      </c>
      <c r="O52" s="53">
        <f t="shared" si="42"/>
        <v>3700.760869565217</v>
      </c>
      <c r="P52" s="53">
        <f t="shared" si="42"/>
        <v>1593.3831521739121</v>
      </c>
      <c r="Q52" s="53">
        <f t="shared" si="42"/>
        <v>1628.7916666666665</v>
      </c>
      <c r="R52" s="53">
        <f t="shared" si="42"/>
        <v>3412.5799573560776</v>
      </c>
      <c r="S52" s="53">
        <f t="shared" si="42"/>
        <v>3682.3491239454906</v>
      </c>
      <c r="T52" s="53">
        <f t="shared" si="42"/>
        <v>1585.4558728098618</v>
      </c>
      <c r="U52" s="53">
        <f t="shared" si="42"/>
        <v>1620.6882255389719</v>
      </c>
      <c r="V52" s="53">
        <f t="shared" si="42"/>
        <v>3395.6019476179881</v>
      </c>
      <c r="W52" s="53">
        <f t="shared" si="42"/>
        <v>3664.0289790502393</v>
      </c>
      <c r="X52" s="53">
        <f t="shared" si="42"/>
        <v>1577.5680326466309</v>
      </c>
      <c r="Y52" s="53">
        <f t="shared" si="42"/>
        <v>1594.9039450932974</v>
      </c>
      <c r="Z52" s="53">
        <f t="shared" si="42"/>
        <v>3378.7084055900373</v>
      </c>
      <c r="AA52" s="53">
        <f t="shared" si="42"/>
        <v>3645.799979154468</v>
      </c>
      <c r="AB52" s="53">
        <f t="shared" si="42"/>
        <v>1569.7194354692838</v>
      </c>
      <c r="AC52" s="53">
        <f t="shared" si="42"/>
        <v>1604.6020895908246</v>
      </c>
      <c r="AD52" s="53">
        <f t="shared" si="42"/>
        <v>3361.8989110348639</v>
      </c>
      <c r="AE52" s="53">
        <f t="shared" si="42"/>
        <v>3627.6616708004658</v>
      </c>
      <c r="AF52" s="53">
        <f t="shared" si="42"/>
        <v>1561.9098860390886</v>
      </c>
      <c r="AG52" s="53">
        <f t="shared" si="42"/>
        <v>1596.618994617736</v>
      </c>
      <c r="AH52" s="53">
        <f t="shared" si="42"/>
        <v>3345.173045805835</v>
      </c>
      <c r="AI52" s="53">
        <f t="shared" si="42"/>
        <v>3609.6136027865341</v>
      </c>
      <c r="AJ52" s="53">
        <f t="shared" si="42"/>
        <v>1554.1391900886456</v>
      </c>
      <c r="AK52" s="53">
        <f t="shared" ref="AK52:BP52" si="43" xml:space="preserve"> AK$60</f>
        <v>1588.6756165350612</v>
      </c>
      <c r="AL52" s="53">
        <f t="shared" si="43"/>
        <v>3328.5303938366533</v>
      </c>
      <c r="AM52" s="53">
        <f t="shared" si="43"/>
        <v>3591.6553261557565</v>
      </c>
      <c r="AN52" s="53">
        <f t="shared" si="43"/>
        <v>1546.4071543170612</v>
      </c>
      <c r="AO52" s="53">
        <f t="shared" si="43"/>
        <v>1563.4006395293372</v>
      </c>
      <c r="AP52" s="53">
        <f t="shared" si="43"/>
        <v>3311.9705411309983</v>
      </c>
      <c r="AQ52" s="53">
        <f t="shared" si="43"/>
        <v>3573.7863941848318</v>
      </c>
      <c r="AR52" s="53">
        <f t="shared" si="43"/>
        <v>1538.7135863851345</v>
      </c>
      <c r="AS52" s="53">
        <f t="shared" si="43"/>
        <v>1572.9072216381392</v>
      </c>
      <c r="AT52" s="53">
        <f t="shared" si="43"/>
        <v>3295.4930757522384</v>
      </c>
      <c r="AU52" s="53">
        <f t="shared" si="43"/>
        <v>3556.0063623729675</v>
      </c>
      <c r="AV52" s="53">
        <f t="shared" si="43"/>
        <v>1531.0582949105828</v>
      </c>
      <c r="AW52" s="53">
        <f t="shared" si="43"/>
        <v>1565.081812575263</v>
      </c>
      <c r="AX52" s="53">
        <f t="shared" si="43"/>
        <v>3279.0975878131726</v>
      </c>
      <c r="AY52" s="53">
        <f t="shared" si="43"/>
        <v>3538.3147884308146</v>
      </c>
      <c r="AZ52" s="53">
        <f t="shared" si="43"/>
        <v>1523.4410894632656</v>
      </c>
      <c r="BA52" s="53">
        <f t="shared" si="43"/>
        <v>1557.2953358957843</v>
      </c>
      <c r="BB52" s="53">
        <f t="shared" si="43"/>
        <v>3262.7836694658436</v>
      </c>
      <c r="BC52" s="53">
        <f t="shared" si="43"/>
        <v>3520.7112322694684</v>
      </c>
      <c r="BD52" s="53">
        <f t="shared" si="43"/>
        <v>1515.8617805604645</v>
      </c>
      <c r="BE52" s="53">
        <f t="shared" si="43"/>
        <v>1532.5196023248659</v>
      </c>
      <c r="BF52" s="53">
        <f t="shared" si="43"/>
        <v>3246.5509148913875</v>
      </c>
      <c r="BG52" s="53">
        <f t="shared" si="43"/>
        <v>3503.1952559895199</v>
      </c>
      <c r="BH52" s="53">
        <f t="shared" si="43"/>
        <v>1508.3201796621534</v>
      </c>
      <c r="BI52" s="53">
        <f t="shared" si="43"/>
        <v>1541.8384058768688</v>
      </c>
      <c r="BJ52" s="53">
        <f t="shared" si="43"/>
        <v>3230.3989202899379</v>
      </c>
      <c r="BK52" s="53">
        <f t="shared" si="43"/>
        <v>3485.7664238701691</v>
      </c>
      <c r="BL52" s="53">
        <f t="shared" si="43"/>
        <v>1500.8160991663226</v>
      </c>
      <c r="BM52" s="53">
        <f t="shared" si="43"/>
        <v>1534.1675680366861</v>
      </c>
      <c r="BN52" s="53">
        <f t="shared" si="43"/>
        <v>3214.3272838705852</v>
      </c>
      <c r="BO52" s="53">
        <f t="shared" si="43"/>
        <v>3468.4243023583786</v>
      </c>
      <c r="BP52" s="53">
        <f t="shared" si="43"/>
        <v>1493.3493524043015</v>
      </c>
      <c r="BQ52" s="53">
        <f t="shared" ref="BQ52:CV52" si="44" xml:space="preserve"> BQ$60</f>
        <v>1526.5348935688421</v>
      </c>
      <c r="BR52" s="53">
        <f t="shared" si="44"/>
        <v>3198.3356058413801</v>
      </c>
      <c r="BS52" s="53">
        <f t="shared" si="44"/>
        <v>3451.1684600580884</v>
      </c>
      <c r="BT52" s="53">
        <f t="shared" si="44"/>
        <v>1485.9197536361207</v>
      </c>
      <c r="BU52" s="53">
        <f t="shared" si="44"/>
        <v>1502.2485421376173</v>
      </c>
      <c r="BV52" s="53">
        <f t="shared" si="44"/>
        <v>3182.4234883993836</v>
      </c>
      <c r="BW52" s="53">
        <f t="shared" si="44"/>
        <v>3433.9984677194916</v>
      </c>
      <c r="BX52" s="53">
        <f t="shared" si="44"/>
        <v>1478.5271180458913</v>
      </c>
      <c r="BY52" s="53">
        <f t="shared" si="44"/>
        <v>1511.3832762246902</v>
      </c>
      <c r="BZ52" s="53">
        <f t="shared" si="44"/>
        <v>3166.5905357207794</v>
      </c>
      <c r="CA52" s="53">
        <f t="shared" si="44"/>
        <v>3416.9138982283512</v>
      </c>
      <c r="CB52" s="53">
        <f t="shared" si="44"/>
        <v>1471.1712617372059</v>
      </c>
      <c r="CC52" s="53">
        <f t="shared" si="44"/>
        <v>1503.863956442478</v>
      </c>
      <c r="CD52" s="53">
        <f t="shared" si="44"/>
        <v>3150.8363539510256</v>
      </c>
      <c r="CE52" s="53">
        <f t="shared" si="44"/>
        <v>3399.9143265953753</v>
      </c>
      <c r="CF52" s="53">
        <f t="shared" si="44"/>
        <v>1463.8520017285628</v>
      </c>
      <c r="CG52" s="53">
        <f t="shared" si="44"/>
        <v>1496.3820462114209</v>
      </c>
      <c r="CH52" s="53">
        <f t="shared" si="44"/>
        <v>3135.1605511950502</v>
      </c>
      <c r="CI52" s="53">
        <f t="shared" si="44"/>
        <v>3382.9993299456473</v>
      </c>
      <c r="CJ52" s="53">
        <f t="shared" si="44"/>
        <v>1456.5691559488196</v>
      </c>
      <c r="CK52" s="53">
        <f t="shared" si="44"/>
        <v>1472.5754104097964</v>
      </c>
      <c r="CL52" s="53">
        <f t="shared" si="44"/>
        <v>3119.5627375075128</v>
      </c>
      <c r="CM52" s="53">
        <f t="shared" si="44"/>
        <v>3366.1684875081073</v>
      </c>
      <c r="CN52" s="53">
        <f t="shared" si="44"/>
        <v>1449.3225432326562</v>
      </c>
      <c r="CO52" s="53">
        <f t="shared" si="44"/>
        <v>1481.5297108600494</v>
      </c>
      <c r="CP52" s="53">
        <f t="shared" si="44"/>
        <v>3104.042524883097</v>
      </c>
      <c r="CQ52" s="53">
        <f t="shared" si="44"/>
        <v>3349.4213806050811</v>
      </c>
      <c r="CR52" s="53">
        <f t="shared" si="44"/>
        <v>1442.1119833160765</v>
      </c>
      <c r="CS52" s="53">
        <f t="shared" si="44"/>
        <v>1474.1589162786559</v>
      </c>
      <c r="CT52" s="53">
        <f t="shared" si="44"/>
        <v>3088.5995272468645</v>
      </c>
      <c r="CU52" s="53">
        <f t="shared" si="44"/>
        <v>3332.7575926418722</v>
      </c>
      <c r="CV52" s="53">
        <f t="shared" si="44"/>
        <v>1434.9372968319167</v>
      </c>
      <c r="CW52" s="53">
        <f t="shared" ref="CW52:EA52" si="45" xml:space="preserve"> CW$60</f>
        <v>1466.8247923170711</v>
      </c>
      <c r="CX52" s="53">
        <f t="shared" si="45"/>
        <v>3073.2333604446412</v>
      </c>
      <c r="CY52" s="53">
        <f t="shared" si="45"/>
        <v>3316.1767090963913</v>
      </c>
      <c r="CZ52" s="53">
        <f t="shared" si="45"/>
        <v>1427.7983053053899</v>
      </c>
      <c r="DA52" s="53">
        <f t="shared" si="45"/>
        <v>1443.488396572483</v>
      </c>
      <c r="DB52" s="53">
        <f t="shared" si="45"/>
        <v>3057.9436422334747</v>
      </c>
      <c r="DC52" s="53">
        <f t="shared" si="45"/>
        <v>3299.6783175088485</v>
      </c>
      <c r="DD52" s="53">
        <f t="shared" si="45"/>
        <v>1420.6948311496421</v>
      </c>
      <c r="DE52" s="53">
        <f t="shared" si="45"/>
        <v>1452.2658273974125</v>
      </c>
      <c r="DF52" s="53">
        <f t="shared" si="45"/>
        <v>3042.729992272114</v>
      </c>
      <c r="DG52" s="53">
        <f t="shared" si="45"/>
        <v>3283.2620074714905</v>
      </c>
      <c r="DH52" s="53">
        <f t="shared" si="45"/>
        <v>1413.6266976613351</v>
      </c>
      <c r="DI52" s="53">
        <f t="shared" si="45"/>
        <v>1445.0406242760323</v>
      </c>
      <c r="DJ52" s="53">
        <f t="shared" si="45"/>
        <v>0</v>
      </c>
      <c r="DK52" s="53">
        <f t="shared" si="45"/>
        <v>0</v>
      </c>
      <c r="DL52" s="53">
        <f t="shared" si="45"/>
        <v>0</v>
      </c>
      <c r="DM52" s="53">
        <f t="shared" si="45"/>
        <v>0</v>
      </c>
      <c r="DN52" s="53">
        <f t="shared" si="45"/>
        <v>0</v>
      </c>
      <c r="DO52" s="53">
        <f t="shared" si="45"/>
        <v>0</v>
      </c>
      <c r="DP52" s="53">
        <f t="shared" si="45"/>
        <v>0</v>
      </c>
      <c r="DQ52" s="53">
        <f t="shared" si="45"/>
        <v>0</v>
      </c>
      <c r="DR52" s="53">
        <f t="shared" si="45"/>
        <v>0</v>
      </c>
      <c r="DS52" s="53">
        <f t="shared" si="45"/>
        <v>0</v>
      </c>
      <c r="DT52" s="53">
        <f t="shared" si="45"/>
        <v>0</v>
      </c>
      <c r="DU52" s="53">
        <f t="shared" si="45"/>
        <v>0</v>
      </c>
      <c r="DV52" s="53">
        <f t="shared" si="45"/>
        <v>0</v>
      </c>
      <c r="DW52" s="53">
        <f t="shared" si="45"/>
        <v>0</v>
      </c>
      <c r="DX52" s="53">
        <f t="shared" si="45"/>
        <v>0</v>
      </c>
      <c r="DY52" s="53">
        <f t="shared" si="45"/>
        <v>0</v>
      </c>
      <c r="DZ52" s="53">
        <f t="shared" si="45"/>
        <v>0</v>
      </c>
      <c r="EA52" s="53">
        <f t="shared" si="45"/>
        <v>0</v>
      </c>
    </row>
    <row r="53" spans="1:131" s="548" customFormat="1" hidden="1" outlineLevel="2" x14ac:dyDescent="0.35">
      <c r="A53" s="108"/>
      <c r="B53" s="108"/>
      <c r="C53" s="109"/>
      <c r="D53" s="110"/>
      <c r="E53" s="159" t="s">
        <v>196</v>
      </c>
      <c r="F53" s="159"/>
      <c r="G53" s="159" t="str">
        <f xml:space="preserve"> SMU</f>
        <v>$ 000s</v>
      </c>
      <c r="H53" s="159">
        <f xml:space="preserve"> SUM(J53:EA53)</f>
        <v>371409.67882059258</v>
      </c>
      <c r="I53" s="111"/>
      <c r="J53" s="159">
        <f t="shared" ref="J53:AO53" si="46" xml:space="preserve"> J50 - J51 + J52</f>
        <v>0</v>
      </c>
      <c r="K53" s="159">
        <f t="shared" si="46"/>
        <v>0</v>
      </c>
      <c r="L53" s="159">
        <f t="shared" si="46"/>
        <v>0</v>
      </c>
      <c r="M53" s="159">
        <f t="shared" si="46"/>
        <v>1771.9821428571431</v>
      </c>
      <c r="N53" s="159">
        <f t="shared" si="46"/>
        <v>5403.3819875776398</v>
      </c>
      <c r="O53" s="159">
        <f t="shared" si="46"/>
        <v>4550.565217391304</v>
      </c>
      <c r="P53" s="159">
        <f t="shared" si="46"/>
        <v>2407.7789855072456</v>
      </c>
      <c r="Q53" s="159">
        <f t="shared" si="46"/>
        <v>3391.9579779673063</v>
      </c>
      <c r="R53" s="159">
        <f t="shared" si="46"/>
        <v>5376.4994901270056</v>
      </c>
      <c r="S53" s="159">
        <f t="shared" si="46"/>
        <v>4527.9255894440848</v>
      </c>
      <c r="T53" s="159">
        <f t="shared" si="46"/>
        <v>2395.7999855793478</v>
      </c>
      <c r="U53" s="159">
        <f t="shared" si="46"/>
        <v>3375.0825651415989</v>
      </c>
      <c r="V53" s="159">
        <f t="shared" si="46"/>
        <v>5349.7507364447829</v>
      </c>
      <c r="W53" s="159">
        <f t="shared" si="46"/>
        <v>4505.398596461775</v>
      </c>
      <c r="X53" s="159">
        <f t="shared" si="46"/>
        <v>2401.6017376115014</v>
      </c>
      <c r="Y53" s="159">
        <f t="shared" si="46"/>
        <v>3340.5699546481505</v>
      </c>
      <c r="Z53" s="159">
        <f t="shared" si="46"/>
        <v>5323.1350611390862</v>
      </c>
      <c r="AA53" s="159">
        <f t="shared" si="46"/>
        <v>4482.9836780714195</v>
      </c>
      <c r="AB53" s="159">
        <f t="shared" si="46"/>
        <v>2372.0204802646958</v>
      </c>
      <c r="AC53" s="159">
        <f t="shared" si="46"/>
        <v>3341.5831936255045</v>
      </c>
      <c r="AD53" s="159">
        <f t="shared" si="46"/>
        <v>5296.6518021284464</v>
      </c>
      <c r="AE53" s="159">
        <f t="shared" si="46"/>
        <v>4460.68027668798</v>
      </c>
      <c r="AF53" s="159">
        <f t="shared" si="46"/>
        <v>2360.2193833479569</v>
      </c>
      <c r="AG53" s="159">
        <f t="shared" si="46"/>
        <v>3324.9584016174181</v>
      </c>
      <c r="AH53" s="159">
        <f t="shared" si="46"/>
        <v>5270.3003006253202</v>
      </c>
      <c r="AI53" s="159">
        <f t="shared" si="46"/>
        <v>4438.4878375004791</v>
      </c>
      <c r="AJ53" s="159">
        <f t="shared" si="46"/>
        <v>2348.4769983561764</v>
      </c>
      <c r="AK53" s="159">
        <f t="shared" si="46"/>
        <v>3308.4163200173325</v>
      </c>
      <c r="AL53" s="159">
        <f t="shared" si="46"/>
        <v>5244.0799011197232</v>
      </c>
      <c r="AM53" s="159">
        <f t="shared" si="46"/>
        <v>4416.4058084581884</v>
      </c>
      <c r="AN53" s="159">
        <f t="shared" si="46"/>
        <v>2354.1641514072189</v>
      </c>
      <c r="AO53" s="159">
        <f t="shared" si="46"/>
        <v>3274.5854191136864</v>
      </c>
      <c r="AP53" s="159">
        <f t="shared" ref="AP53:BU53" si="47" xml:space="preserve"> AP50 - AP51 + AP52</f>
        <v>5217.989951362908</v>
      </c>
      <c r="AQ53" s="159">
        <f t="shared" si="47"/>
        <v>4394.4336402569043</v>
      </c>
      <c r="AR53" s="159">
        <f t="shared" si="47"/>
        <v>2325.1671972042041</v>
      </c>
      <c r="AS53" s="159">
        <f t="shared" si="47"/>
        <v>3275.5786441101286</v>
      </c>
      <c r="AT53" s="159">
        <f t="shared" si="47"/>
        <v>5192.029802351155</v>
      </c>
      <c r="AU53" s="159">
        <f t="shared" si="47"/>
        <v>4372.5707863252783</v>
      </c>
      <c r="AV53" s="159">
        <f t="shared" si="47"/>
        <v>2313.5992011982144</v>
      </c>
      <c r="AW53" s="159">
        <f t="shared" si="47"/>
        <v>3259.2822329454025</v>
      </c>
      <c r="AX53" s="159">
        <f t="shared" si="47"/>
        <v>5166.1988083096076</v>
      </c>
      <c r="AY53" s="159">
        <f t="shared" si="47"/>
        <v>4350.8167028112239</v>
      </c>
      <c r="AZ53" s="159">
        <f t="shared" si="47"/>
        <v>2302.0887574111575</v>
      </c>
      <c r="BA53" s="159">
        <f t="shared" si="47"/>
        <v>3243.0668984531367</v>
      </c>
      <c r="BB53" s="159">
        <f t="shared" si="47"/>
        <v>5140.4963266762261</v>
      </c>
      <c r="BC53" s="159">
        <f t="shared" si="47"/>
        <v>4329.170848568383</v>
      </c>
      <c r="BD53" s="159">
        <f t="shared" si="47"/>
        <v>2307.6635750949786</v>
      </c>
      <c r="BE53" s="159">
        <f t="shared" si="47"/>
        <v>3209.9042416854159</v>
      </c>
      <c r="BF53" s="159">
        <f t="shared" si="47"/>
        <v>5114.9217180857977</v>
      </c>
      <c r="BG53" s="159">
        <f t="shared" si="47"/>
        <v>4307.6326851426684</v>
      </c>
      <c r="BH53" s="159">
        <f t="shared" si="47"/>
        <v>2279.2393826005882</v>
      </c>
      <c r="BI53" s="159">
        <f t="shared" si="47"/>
        <v>3210.8778480266706</v>
      </c>
      <c r="BJ53" s="159">
        <f t="shared" si="47"/>
        <v>5089.474346354029</v>
      </c>
      <c r="BK53" s="159">
        <f t="shared" si="47"/>
        <v>4286.2016767588739</v>
      </c>
      <c r="BL53" s="159">
        <f t="shared" si="47"/>
        <v>2267.8998831846657</v>
      </c>
      <c r="BM53" s="159">
        <f t="shared" si="47"/>
        <v>3194.9033313698219</v>
      </c>
      <c r="BN53" s="159">
        <f t="shared" si="47"/>
        <v>5064.1535784617208</v>
      </c>
      <c r="BO53" s="159">
        <f t="shared" si="47"/>
        <v>4264.8772903073386</v>
      </c>
      <c r="BP53" s="159">
        <f t="shared" si="47"/>
        <v>2256.6167991887223</v>
      </c>
      <c r="BQ53" s="159">
        <f t="shared" si="47"/>
        <v>3179.0082899202216</v>
      </c>
      <c r="BR53" s="159">
        <f t="shared" si="47"/>
        <v>5038.958784539027</v>
      </c>
      <c r="BS53" s="159">
        <f t="shared" si="47"/>
        <v>4243.6589953306866</v>
      </c>
      <c r="BT53" s="159">
        <f t="shared" si="47"/>
        <v>2262.0815004072233</v>
      </c>
      <c r="BU53" s="159">
        <f t="shared" si="47"/>
        <v>3146.5006778106322</v>
      </c>
      <c r="BV53" s="159">
        <f t="shared" ref="BV53:DA53" si="48" xml:space="preserve"> BV50 - BV51 + BV52</f>
        <v>5013.8893378497796</v>
      </c>
      <c r="BW53" s="159">
        <f t="shared" si="48"/>
        <v>4222.5462640106343</v>
      </c>
      <c r="BX53" s="159">
        <f t="shared" si="48"/>
        <v>2234.2187561582364</v>
      </c>
      <c r="BY53" s="159">
        <f t="shared" si="48"/>
        <v>3147.4550530137594</v>
      </c>
      <c r="BZ53" s="159">
        <f t="shared" si="48"/>
        <v>4988.944614775899</v>
      </c>
      <c r="CA53" s="159">
        <f t="shared" si="48"/>
        <v>4201.5385711548606</v>
      </c>
      <c r="CB53" s="159">
        <f t="shared" si="48"/>
        <v>2223.1032399584446</v>
      </c>
      <c r="CC53" s="159">
        <f t="shared" si="48"/>
        <v>3131.7960726505071</v>
      </c>
      <c r="CD53" s="159">
        <f t="shared" si="48"/>
        <v>4964.123994801892</v>
      </c>
      <c r="CE53" s="159">
        <f t="shared" si="48"/>
        <v>4180.6353941839425</v>
      </c>
      <c r="CF53" s="159">
        <f t="shared" si="48"/>
        <v>2212.0430248342732</v>
      </c>
      <c r="CG53" s="159">
        <f t="shared" si="48"/>
        <v>3116.2149976621968</v>
      </c>
      <c r="CH53" s="159">
        <f t="shared" si="48"/>
        <v>4939.4268604993958</v>
      </c>
      <c r="CI53" s="159">
        <f t="shared" si="48"/>
        <v>4159.8362131183512</v>
      </c>
      <c r="CJ53" s="159">
        <f t="shared" si="48"/>
        <v>2217.3997846605475</v>
      </c>
      <c r="CK53" s="159">
        <f t="shared" si="48"/>
        <v>3084.3494914553448</v>
      </c>
      <c r="CL53" s="159">
        <f t="shared" si="48"/>
        <v>4914.8525975118364</v>
      </c>
      <c r="CM53" s="159">
        <f t="shared" si="48"/>
        <v>4139.140510565524</v>
      </c>
      <c r="CN53" s="159">
        <f t="shared" si="48"/>
        <v>2190.0873986626812</v>
      </c>
      <c r="CO53" s="159">
        <f t="shared" si="48"/>
        <v>3085.2850153829831</v>
      </c>
      <c r="CP53" s="159">
        <f t="shared" si="48"/>
        <v>4890.40059453914</v>
      </c>
      <c r="CQ53" s="159">
        <f t="shared" si="48"/>
        <v>4118.547771706988</v>
      </c>
      <c r="CR53" s="159">
        <f t="shared" si="48"/>
        <v>2179.1914414554049</v>
      </c>
      <c r="CS53" s="159">
        <f t="shared" si="48"/>
        <v>3069.9353386895355</v>
      </c>
      <c r="CT53" s="159">
        <f t="shared" si="48"/>
        <v>4866.0702433225306</v>
      </c>
      <c r="CU53" s="159">
        <f t="shared" si="48"/>
        <v>4098.0574842855613</v>
      </c>
      <c r="CV53" s="159">
        <f t="shared" si="48"/>
        <v>2168.3496929904522</v>
      </c>
      <c r="CW53" s="159">
        <f t="shared" si="48"/>
        <v>3054.6620285468025</v>
      </c>
      <c r="CX53" s="159">
        <f t="shared" si="48"/>
        <v>4841.8609386293838</v>
      </c>
      <c r="CY53" s="159">
        <f t="shared" si="48"/>
        <v>4077.6691385925992</v>
      </c>
      <c r="CZ53" s="159">
        <f t="shared" si="48"/>
        <v>2173.6006435345062</v>
      </c>
      <c r="DA53" s="159">
        <f t="shared" si="48"/>
        <v>3023.4259450597783</v>
      </c>
      <c r="DB53" s="159">
        <f t="shared" ref="DB53:EA53" si="49" xml:space="preserve"> DB50 - DB51 + DB52</f>
        <v>4817.772078238193</v>
      </c>
      <c r="DC53" s="159">
        <f t="shared" si="49"/>
        <v>4057.3822274553245</v>
      </c>
      <c r="DD53" s="159">
        <f t="shared" si="49"/>
        <v>2146.8277448483486</v>
      </c>
      <c r="DE53" s="159">
        <f t="shared" si="49"/>
        <v>3024.3429900713381</v>
      </c>
      <c r="DF53" s="159">
        <f t="shared" si="49"/>
        <v>4793.8030629235755</v>
      </c>
      <c r="DG53" s="159">
        <f t="shared" si="49"/>
        <v>4037.1962462242027</v>
      </c>
      <c r="DH53" s="159">
        <f t="shared" si="49"/>
        <v>2136.1470097993515</v>
      </c>
      <c r="DI53" s="159">
        <f t="shared" si="49"/>
        <v>1445.0406242760323</v>
      </c>
      <c r="DJ53" s="159">
        <f t="shared" si="49"/>
        <v>0</v>
      </c>
      <c r="DK53" s="159">
        <f t="shared" si="49"/>
        <v>0</v>
      </c>
      <c r="DL53" s="159">
        <f t="shared" si="49"/>
        <v>0</v>
      </c>
      <c r="DM53" s="159">
        <f t="shared" si="49"/>
        <v>0</v>
      </c>
      <c r="DN53" s="159">
        <f t="shared" si="49"/>
        <v>0</v>
      </c>
      <c r="DO53" s="159">
        <f t="shared" si="49"/>
        <v>0</v>
      </c>
      <c r="DP53" s="159">
        <f t="shared" si="49"/>
        <v>0</v>
      </c>
      <c r="DQ53" s="159">
        <f t="shared" si="49"/>
        <v>0</v>
      </c>
      <c r="DR53" s="159">
        <f t="shared" si="49"/>
        <v>0</v>
      </c>
      <c r="DS53" s="159">
        <f t="shared" si="49"/>
        <v>0</v>
      </c>
      <c r="DT53" s="159">
        <f t="shared" si="49"/>
        <v>0</v>
      </c>
      <c r="DU53" s="159">
        <f t="shared" si="49"/>
        <v>0</v>
      </c>
      <c r="DV53" s="159">
        <f t="shared" si="49"/>
        <v>0</v>
      </c>
      <c r="DW53" s="159">
        <f t="shared" si="49"/>
        <v>0</v>
      </c>
      <c r="DX53" s="159">
        <f t="shared" si="49"/>
        <v>0</v>
      </c>
      <c r="DY53" s="159">
        <f t="shared" si="49"/>
        <v>0</v>
      </c>
      <c r="DZ53" s="159">
        <f t="shared" si="49"/>
        <v>0</v>
      </c>
      <c r="EA53" s="159">
        <f t="shared" si="49"/>
        <v>0</v>
      </c>
    </row>
    <row r="54" spans="1:131" hidden="1" outlineLevel="1" x14ac:dyDescent="0.35"/>
    <row r="55" spans="1:131" hidden="1" outlineLevel="1" x14ac:dyDescent="0.35">
      <c r="B55" s="8" t="s">
        <v>197</v>
      </c>
    </row>
    <row r="56" spans="1:131" hidden="1" outlineLevel="2" x14ac:dyDescent="0.35"/>
    <row r="57" spans="1:131" hidden="1" outlineLevel="2" x14ac:dyDescent="0.35">
      <c r="A57" s="187"/>
      <c r="B57" s="187"/>
      <c r="C57" s="188"/>
      <c r="D57" s="189"/>
      <c r="E57" s="491" t="str">
        <f xml:space="preserve"> InpC!E$45</f>
        <v>Accounts receivable - initial balance</v>
      </c>
      <c r="F57" s="491">
        <f xml:space="preserve"> InpC!F$45</f>
        <v>0</v>
      </c>
      <c r="G57" s="491" t="str">
        <f xml:space="preserve"> InpC!G$45</f>
        <v>$ 000s</v>
      </c>
      <c r="H57" s="191"/>
      <c r="I57" s="191"/>
      <c r="J57" s="190"/>
      <c r="K57" s="190"/>
      <c r="L57" s="190"/>
      <c r="M57" s="190"/>
      <c r="N57" s="190"/>
      <c r="O57" s="190"/>
      <c r="P57" s="190"/>
      <c r="Q57" s="190"/>
      <c r="R57" s="190"/>
      <c r="S57" s="190"/>
      <c r="T57" s="190"/>
      <c r="U57" s="190"/>
      <c r="V57" s="190"/>
      <c r="W57" s="190"/>
      <c r="X57" s="190"/>
      <c r="Y57" s="190"/>
      <c r="Z57" s="190"/>
      <c r="AA57" s="190"/>
      <c r="AB57" s="190"/>
      <c r="AC57" s="190"/>
      <c r="AD57" s="190"/>
      <c r="AE57" s="190"/>
      <c r="AF57" s="190"/>
      <c r="AG57" s="190"/>
      <c r="AH57" s="190"/>
      <c r="AI57" s="190"/>
      <c r="AJ57" s="190"/>
      <c r="AK57" s="190"/>
      <c r="AL57" s="190"/>
      <c r="AM57" s="190"/>
      <c r="AN57" s="190"/>
      <c r="AO57" s="190"/>
      <c r="AP57" s="190"/>
      <c r="AQ57" s="190"/>
      <c r="AR57" s="190"/>
      <c r="AS57" s="190"/>
      <c r="AT57" s="190"/>
      <c r="AU57" s="190"/>
      <c r="AV57" s="190"/>
      <c r="AW57" s="190"/>
      <c r="AX57" s="190"/>
      <c r="AY57" s="190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</row>
    <row r="58" spans="1:131" s="122" customFormat="1" hidden="1" outlineLevel="2" x14ac:dyDescent="0.35">
      <c r="A58" s="8"/>
      <c r="B58" s="8"/>
      <c r="C58" s="13"/>
      <c r="D58" s="34"/>
      <c r="E58" s="549" t="str">
        <f xml:space="preserve"> Time!E$76</f>
        <v>Financial close date flag</v>
      </c>
      <c r="F58" s="549">
        <f xml:space="preserve"> Time!F$76</f>
        <v>0</v>
      </c>
      <c r="G58" s="549" t="str">
        <f xml:space="preserve"> Time!G$76</f>
        <v>flag</v>
      </c>
      <c r="H58" s="549">
        <f xml:space="preserve"> Time!H$76</f>
        <v>1</v>
      </c>
      <c r="I58" s="549">
        <f xml:space="preserve"> Time!I$76</f>
        <v>0</v>
      </c>
      <c r="J58" s="549">
        <f xml:space="preserve"> Time!J$76</f>
        <v>0</v>
      </c>
      <c r="K58" s="549">
        <f xml:space="preserve"> Time!K$76</f>
        <v>0</v>
      </c>
      <c r="L58" s="549">
        <f xml:space="preserve"> Time!L$76</f>
        <v>1</v>
      </c>
      <c r="M58" s="549">
        <f xml:space="preserve"> Time!M$76</f>
        <v>0</v>
      </c>
      <c r="N58" s="549">
        <f xml:space="preserve"> Time!N$76</f>
        <v>0</v>
      </c>
      <c r="O58" s="549">
        <f xml:space="preserve"> Time!O$76</f>
        <v>0</v>
      </c>
      <c r="P58" s="549">
        <f xml:space="preserve"> Time!P$76</f>
        <v>0</v>
      </c>
      <c r="Q58" s="549">
        <f xml:space="preserve"> Time!Q$76</f>
        <v>0</v>
      </c>
      <c r="R58" s="549">
        <f xml:space="preserve"> Time!R$76</f>
        <v>0</v>
      </c>
      <c r="S58" s="549">
        <f xml:space="preserve"> Time!S$76</f>
        <v>0</v>
      </c>
      <c r="T58" s="549">
        <f xml:space="preserve"> Time!T$76</f>
        <v>0</v>
      </c>
      <c r="U58" s="549">
        <f xml:space="preserve"> Time!U$76</f>
        <v>0</v>
      </c>
      <c r="V58" s="549">
        <f xml:space="preserve"> Time!V$76</f>
        <v>0</v>
      </c>
      <c r="W58" s="549">
        <f xml:space="preserve"> Time!W$76</f>
        <v>0</v>
      </c>
      <c r="X58" s="549">
        <f xml:space="preserve"> Time!X$76</f>
        <v>0</v>
      </c>
      <c r="Y58" s="549">
        <f xml:space="preserve"> Time!Y$76</f>
        <v>0</v>
      </c>
      <c r="Z58" s="549">
        <f xml:space="preserve"> Time!Z$76</f>
        <v>0</v>
      </c>
      <c r="AA58" s="549">
        <f xml:space="preserve"> Time!AA$76</f>
        <v>0</v>
      </c>
      <c r="AB58" s="549">
        <f xml:space="preserve"> Time!AB$76</f>
        <v>0</v>
      </c>
      <c r="AC58" s="549">
        <f xml:space="preserve"> Time!AC$76</f>
        <v>0</v>
      </c>
      <c r="AD58" s="549">
        <f xml:space="preserve"> Time!AD$76</f>
        <v>0</v>
      </c>
      <c r="AE58" s="549">
        <f xml:space="preserve"> Time!AE$76</f>
        <v>0</v>
      </c>
      <c r="AF58" s="549">
        <f xml:space="preserve"> Time!AF$76</f>
        <v>0</v>
      </c>
      <c r="AG58" s="549">
        <f xml:space="preserve"> Time!AG$76</f>
        <v>0</v>
      </c>
      <c r="AH58" s="549">
        <f xml:space="preserve"> Time!AH$76</f>
        <v>0</v>
      </c>
      <c r="AI58" s="549">
        <f xml:space="preserve"> Time!AI$76</f>
        <v>0</v>
      </c>
      <c r="AJ58" s="549">
        <f xml:space="preserve"> Time!AJ$76</f>
        <v>0</v>
      </c>
      <c r="AK58" s="549">
        <f xml:space="preserve"> Time!AK$76</f>
        <v>0</v>
      </c>
      <c r="AL58" s="549">
        <f xml:space="preserve"> Time!AL$76</f>
        <v>0</v>
      </c>
      <c r="AM58" s="549">
        <f xml:space="preserve"> Time!AM$76</f>
        <v>0</v>
      </c>
      <c r="AN58" s="549">
        <f xml:space="preserve"> Time!AN$76</f>
        <v>0</v>
      </c>
      <c r="AO58" s="549">
        <f xml:space="preserve"> Time!AO$76</f>
        <v>0</v>
      </c>
      <c r="AP58" s="549">
        <f xml:space="preserve"> Time!AP$76</f>
        <v>0</v>
      </c>
      <c r="AQ58" s="549">
        <f xml:space="preserve"> Time!AQ$76</f>
        <v>0</v>
      </c>
      <c r="AR58" s="549">
        <f xml:space="preserve"> Time!AR$76</f>
        <v>0</v>
      </c>
      <c r="AS58" s="549">
        <f xml:space="preserve"> Time!AS$76</f>
        <v>0</v>
      </c>
      <c r="AT58" s="549">
        <f xml:space="preserve"> Time!AT$76</f>
        <v>0</v>
      </c>
      <c r="AU58" s="549">
        <f xml:space="preserve"> Time!AU$76</f>
        <v>0</v>
      </c>
      <c r="AV58" s="549">
        <f xml:space="preserve"> Time!AV$76</f>
        <v>0</v>
      </c>
      <c r="AW58" s="549">
        <f xml:space="preserve"> Time!AW$76</f>
        <v>0</v>
      </c>
      <c r="AX58" s="549">
        <f xml:space="preserve"> Time!AX$76</f>
        <v>0</v>
      </c>
      <c r="AY58" s="549">
        <f xml:space="preserve"> Time!AY$76</f>
        <v>0</v>
      </c>
      <c r="AZ58" s="549">
        <f xml:space="preserve"> Time!AZ$76</f>
        <v>0</v>
      </c>
      <c r="BA58" s="549">
        <f xml:space="preserve"> Time!BA$76</f>
        <v>0</v>
      </c>
      <c r="BB58" s="549">
        <f xml:space="preserve"> Time!BB$76</f>
        <v>0</v>
      </c>
      <c r="BC58" s="549">
        <f xml:space="preserve"> Time!BC$76</f>
        <v>0</v>
      </c>
      <c r="BD58" s="549">
        <f xml:space="preserve"> Time!BD$76</f>
        <v>0</v>
      </c>
      <c r="BE58" s="549">
        <f xml:space="preserve"> Time!BE$76</f>
        <v>0</v>
      </c>
      <c r="BF58" s="549">
        <f xml:space="preserve"> Time!BF$76</f>
        <v>0</v>
      </c>
      <c r="BG58" s="549">
        <f xml:space="preserve"> Time!BG$76</f>
        <v>0</v>
      </c>
      <c r="BH58" s="549">
        <f xml:space="preserve"> Time!BH$76</f>
        <v>0</v>
      </c>
      <c r="BI58" s="549">
        <f xml:space="preserve"> Time!BI$76</f>
        <v>0</v>
      </c>
      <c r="BJ58" s="549">
        <f xml:space="preserve"> Time!BJ$76</f>
        <v>0</v>
      </c>
      <c r="BK58" s="549">
        <f xml:space="preserve"> Time!BK$76</f>
        <v>0</v>
      </c>
      <c r="BL58" s="549">
        <f xml:space="preserve"> Time!BL$76</f>
        <v>0</v>
      </c>
      <c r="BM58" s="549">
        <f xml:space="preserve"> Time!BM$76</f>
        <v>0</v>
      </c>
      <c r="BN58" s="549">
        <f xml:space="preserve"> Time!BN$76</f>
        <v>0</v>
      </c>
      <c r="BO58" s="549">
        <f xml:space="preserve"> Time!BO$76</f>
        <v>0</v>
      </c>
      <c r="BP58" s="549">
        <f xml:space="preserve"> Time!BP$76</f>
        <v>0</v>
      </c>
      <c r="BQ58" s="549">
        <f xml:space="preserve"> Time!BQ$76</f>
        <v>0</v>
      </c>
      <c r="BR58" s="549">
        <f xml:space="preserve"> Time!BR$76</f>
        <v>0</v>
      </c>
      <c r="BS58" s="549">
        <f xml:space="preserve"> Time!BS$76</f>
        <v>0</v>
      </c>
      <c r="BT58" s="549">
        <f xml:space="preserve"> Time!BT$76</f>
        <v>0</v>
      </c>
      <c r="BU58" s="549">
        <f xml:space="preserve"> Time!BU$76</f>
        <v>0</v>
      </c>
      <c r="BV58" s="549">
        <f xml:space="preserve"> Time!BV$76</f>
        <v>0</v>
      </c>
      <c r="BW58" s="549">
        <f xml:space="preserve"> Time!BW$76</f>
        <v>0</v>
      </c>
      <c r="BX58" s="549">
        <f xml:space="preserve"> Time!BX$76</f>
        <v>0</v>
      </c>
      <c r="BY58" s="549">
        <f xml:space="preserve"> Time!BY$76</f>
        <v>0</v>
      </c>
      <c r="BZ58" s="549">
        <f xml:space="preserve"> Time!BZ$76</f>
        <v>0</v>
      </c>
      <c r="CA58" s="549">
        <f xml:space="preserve"> Time!CA$76</f>
        <v>0</v>
      </c>
      <c r="CB58" s="549">
        <f xml:space="preserve"> Time!CB$76</f>
        <v>0</v>
      </c>
      <c r="CC58" s="549">
        <f xml:space="preserve"> Time!CC$76</f>
        <v>0</v>
      </c>
      <c r="CD58" s="549">
        <f xml:space="preserve"> Time!CD$76</f>
        <v>0</v>
      </c>
      <c r="CE58" s="549">
        <f xml:space="preserve"> Time!CE$76</f>
        <v>0</v>
      </c>
      <c r="CF58" s="549">
        <f xml:space="preserve"> Time!CF$76</f>
        <v>0</v>
      </c>
      <c r="CG58" s="549">
        <f xml:space="preserve"> Time!CG$76</f>
        <v>0</v>
      </c>
      <c r="CH58" s="549">
        <f xml:space="preserve"> Time!CH$76</f>
        <v>0</v>
      </c>
      <c r="CI58" s="549">
        <f xml:space="preserve"> Time!CI$76</f>
        <v>0</v>
      </c>
      <c r="CJ58" s="549">
        <f xml:space="preserve"> Time!CJ$76</f>
        <v>0</v>
      </c>
      <c r="CK58" s="549">
        <f xml:space="preserve"> Time!CK$76</f>
        <v>0</v>
      </c>
      <c r="CL58" s="549">
        <f xml:space="preserve"> Time!CL$76</f>
        <v>0</v>
      </c>
      <c r="CM58" s="549">
        <f xml:space="preserve"> Time!CM$76</f>
        <v>0</v>
      </c>
      <c r="CN58" s="549">
        <f xml:space="preserve"> Time!CN$76</f>
        <v>0</v>
      </c>
      <c r="CO58" s="549">
        <f xml:space="preserve"> Time!CO$76</f>
        <v>0</v>
      </c>
      <c r="CP58" s="549">
        <f xml:space="preserve"> Time!CP$76</f>
        <v>0</v>
      </c>
      <c r="CQ58" s="549">
        <f xml:space="preserve"> Time!CQ$76</f>
        <v>0</v>
      </c>
      <c r="CR58" s="549">
        <f xml:space="preserve"> Time!CR$76</f>
        <v>0</v>
      </c>
      <c r="CS58" s="549">
        <f xml:space="preserve"> Time!CS$76</f>
        <v>0</v>
      </c>
      <c r="CT58" s="549">
        <f xml:space="preserve"> Time!CT$76</f>
        <v>0</v>
      </c>
      <c r="CU58" s="549">
        <f xml:space="preserve"> Time!CU$76</f>
        <v>0</v>
      </c>
      <c r="CV58" s="549">
        <f xml:space="preserve"> Time!CV$76</f>
        <v>0</v>
      </c>
      <c r="CW58" s="549">
        <f xml:space="preserve"> Time!CW$76</f>
        <v>0</v>
      </c>
      <c r="CX58" s="549">
        <f xml:space="preserve"> Time!CX$76</f>
        <v>0</v>
      </c>
      <c r="CY58" s="549">
        <f xml:space="preserve"> Time!CY$76</f>
        <v>0</v>
      </c>
      <c r="CZ58" s="549">
        <f xml:space="preserve"> Time!CZ$76</f>
        <v>0</v>
      </c>
      <c r="DA58" s="549">
        <f xml:space="preserve"> Time!DA$76</f>
        <v>0</v>
      </c>
      <c r="DB58" s="549">
        <f xml:space="preserve"> Time!DB$76</f>
        <v>0</v>
      </c>
      <c r="DC58" s="549">
        <f xml:space="preserve"> Time!DC$76</f>
        <v>0</v>
      </c>
      <c r="DD58" s="549">
        <f xml:space="preserve"> Time!DD$76</f>
        <v>0</v>
      </c>
      <c r="DE58" s="549">
        <f xml:space="preserve"> Time!DE$76</f>
        <v>0</v>
      </c>
      <c r="DF58" s="549">
        <f xml:space="preserve"> Time!DF$76</f>
        <v>0</v>
      </c>
      <c r="DG58" s="549">
        <f xml:space="preserve"> Time!DG$76</f>
        <v>0</v>
      </c>
      <c r="DH58" s="549">
        <f xml:space="preserve"> Time!DH$76</f>
        <v>0</v>
      </c>
      <c r="DI58" s="549">
        <f xml:space="preserve"> Time!DI$76</f>
        <v>0</v>
      </c>
      <c r="DJ58" s="549">
        <f xml:space="preserve"> Time!DJ$76</f>
        <v>0</v>
      </c>
      <c r="DK58" s="549">
        <f xml:space="preserve"> Time!DK$76</f>
        <v>0</v>
      </c>
      <c r="DL58" s="549">
        <f xml:space="preserve"> Time!DL$76</f>
        <v>0</v>
      </c>
      <c r="DM58" s="549">
        <f xml:space="preserve"> Time!DM$76</f>
        <v>0</v>
      </c>
      <c r="DN58" s="549">
        <f xml:space="preserve"> Time!DN$76</f>
        <v>0</v>
      </c>
      <c r="DO58" s="549">
        <f xml:space="preserve"> Time!DO$76</f>
        <v>0</v>
      </c>
      <c r="DP58" s="549">
        <f xml:space="preserve"> Time!DP$76</f>
        <v>0</v>
      </c>
      <c r="DQ58" s="549">
        <f xml:space="preserve"> Time!DQ$76</f>
        <v>0</v>
      </c>
      <c r="DR58" s="549">
        <f xml:space="preserve"> Time!DR$76</f>
        <v>0</v>
      </c>
      <c r="DS58" s="549">
        <f xml:space="preserve"> Time!DS$76</f>
        <v>0</v>
      </c>
      <c r="DT58" s="549">
        <f xml:space="preserve"> Time!DT$76</f>
        <v>0</v>
      </c>
      <c r="DU58" s="549">
        <f xml:space="preserve"> Time!DU$76</f>
        <v>0</v>
      </c>
      <c r="DV58" s="549">
        <f xml:space="preserve"> Time!DV$76</f>
        <v>0</v>
      </c>
      <c r="DW58" s="549">
        <f xml:space="preserve"> Time!DW$76</f>
        <v>0</v>
      </c>
      <c r="DX58" s="549">
        <f xml:space="preserve"> Time!DX$76</f>
        <v>0</v>
      </c>
      <c r="DY58" s="549">
        <f xml:space="preserve"> Time!DY$76</f>
        <v>0</v>
      </c>
      <c r="DZ58" s="549">
        <f xml:space="preserve"> Time!DZ$76</f>
        <v>0</v>
      </c>
      <c r="EA58" s="549">
        <f xml:space="preserve"> Time!EA$76</f>
        <v>0</v>
      </c>
    </row>
    <row r="59" spans="1:131" hidden="1" outlineLevel="2" x14ac:dyDescent="0.35">
      <c r="E59" s="185"/>
      <c r="F59" s="185"/>
      <c r="G59" s="185"/>
      <c r="H59" s="185"/>
      <c r="I59" s="26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185"/>
      <c r="X59" s="185"/>
      <c r="Y59" s="185"/>
      <c r="Z59" s="185"/>
      <c r="AA59" s="185"/>
      <c r="AB59" s="185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</row>
    <row r="60" spans="1:131" hidden="1" outlineLevel="2" x14ac:dyDescent="0.35">
      <c r="E60" s="185" t="s">
        <v>200</v>
      </c>
      <c r="F60" s="185"/>
      <c r="G60" s="185" t="str">
        <f xml:space="preserve"> SMU</f>
        <v>$ 000s</v>
      </c>
      <c r="H60" s="185"/>
      <c r="I60" s="26"/>
      <c r="J60" s="185">
        <f t="shared" ref="J60:AO60" si="50">I63</f>
        <v>0</v>
      </c>
      <c r="K60" s="185">
        <f t="shared" si="50"/>
        <v>0</v>
      </c>
      <c r="L60" s="185">
        <f t="shared" si="50"/>
        <v>0</v>
      </c>
      <c r="M60" s="185">
        <f t="shared" si="50"/>
        <v>0</v>
      </c>
      <c r="N60" s="185">
        <f t="shared" si="50"/>
        <v>3429.6428571428569</v>
      </c>
      <c r="O60" s="185">
        <f t="shared" si="50"/>
        <v>3700.760869565217</v>
      </c>
      <c r="P60" s="185">
        <f t="shared" si="50"/>
        <v>1593.3831521739121</v>
      </c>
      <c r="Q60" s="185">
        <f t="shared" si="50"/>
        <v>1628.7916666666665</v>
      </c>
      <c r="R60" s="185">
        <f t="shared" si="50"/>
        <v>3412.5799573560776</v>
      </c>
      <c r="S60" s="185">
        <f t="shared" si="50"/>
        <v>3682.3491239454906</v>
      </c>
      <c r="T60" s="185">
        <f t="shared" si="50"/>
        <v>1585.4558728098618</v>
      </c>
      <c r="U60" s="185">
        <f t="shared" si="50"/>
        <v>1620.6882255389719</v>
      </c>
      <c r="V60" s="185">
        <f t="shared" si="50"/>
        <v>3395.6019476179881</v>
      </c>
      <c r="W60" s="185">
        <f t="shared" si="50"/>
        <v>3664.0289790502393</v>
      </c>
      <c r="X60" s="185">
        <f t="shared" si="50"/>
        <v>1577.5680326466309</v>
      </c>
      <c r="Y60" s="185">
        <f t="shared" si="50"/>
        <v>1594.9039450932974</v>
      </c>
      <c r="Z60" s="185">
        <f t="shared" si="50"/>
        <v>3378.7084055900373</v>
      </c>
      <c r="AA60" s="185">
        <f t="shared" si="50"/>
        <v>3645.799979154468</v>
      </c>
      <c r="AB60" s="185">
        <f t="shared" si="50"/>
        <v>1569.7194354692838</v>
      </c>
      <c r="AC60" s="185">
        <f t="shared" si="50"/>
        <v>1604.6020895908246</v>
      </c>
      <c r="AD60" s="185">
        <f t="shared" si="50"/>
        <v>3361.8989110348639</v>
      </c>
      <c r="AE60" s="185">
        <f t="shared" si="50"/>
        <v>3627.6616708004658</v>
      </c>
      <c r="AF60" s="185">
        <f t="shared" si="50"/>
        <v>1561.9098860390886</v>
      </c>
      <c r="AG60" s="185">
        <f t="shared" si="50"/>
        <v>1596.618994617736</v>
      </c>
      <c r="AH60" s="185">
        <f t="shared" si="50"/>
        <v>3345.173045805835</v>
      </c>
      <c r="AI60" s="185">
        <f t="shared" si="50"/>
        <v>3609.6136027865341</v>
      </c>
      <c r="AJ60" s="185">
        <f t="shared" si="50"/>
        <v>1554.1391900886456</v>
      </c>
      <c r="AK60" s="185">
        <f t="shared" si="50"/>
        <v>1588.6756165350612</v>
      </c>
      <c r="AL60" s="185">
        <f t="shared" si="50"/>
        <v>3328.5303938366533</v>
      </c>
      <c r="AM60" s="185">
        <f t="shared" si="50"/>
        <v>3591.6553261557565</v>
      </c>
      <c r="AN60" s="185">
        <f t="shared" si="50"/>
        <v>1546.4071543170612</v>
      </c>
      <c r="AO60" s="185">
        <f t="shared" si="50"/>
        <v>1563.4006395293372</v>
      </c>
      <c r="AP60" s="185">
        <f t="shared" ref="AP60:BU60" si="51">AO63</f>
        <v>3311.9705411309983</v>
      </c>
      <c r="AQ60" s="185">
        <f t="shared" si="51"/>
        <v>3573.7863941848318</v>
      </c>
      <c r="AR60" s="185">
        <f t="shared" si="51"/>
        <v>1538.7135863851345</v>
      </c>
      <c r="AS60" s="185">
        <f t="shared" si="51"/>
        <v>1572.9072216381392</v>
      </c>
      <c r="AT60" s="185">
        <f t="shared" si="51"/>
        <v>3295.4930757522384</v>
      </c>
      <c r="AU60" s="185">
        <f t="shared" si="51"/>
        <v>3556.0063623729675</v>
      </c>
      <c r="AV60" s="185">
        <f t="shared" si="51"/>
        <v>1531.0582949105828</v>
      </c>
      <c r="AW60" s="185">
        <f t="shared" si="51"/>
        <v>1565.081812575263</v>
      </c>
      <c r="AX60" s="185">
        <f t="shared" si="51"/>
        <v>3279.0975878131726</v>
      </c>
      <c r="AY60" s="185">
        <f t="shared" si="51"/>
        <v>3538.3147884308146</v>
      </c>
      <c r="AZ60" s="185">
        <f t="shared" si="51"/>
        <v>1523.4410894632656</v>
      </c>
      <c r="BA60" s="185">
        <f t="shared" si="51"/>
        <v>1557.2953358957843</v>
      </c>
      <c r="BB60" s="185">
        <f t="shared" si="51"/>
        <v>3262.7836694658436</v>
      </c>
      <c r="BC60" s="185">
        <f t="shared" si="51"/>
        <v>3520.7112322694684</v>
      </c>
      <c r="BD60" s="185">
        <f t="shared" si="51"/>
        <v>1515.8617805604645</v>
      </c>
      <c r="BE60" s="185">
        <f t="shared" si="51"/>
        <v>1532.5196023248659</v>
      </c>
      <c r="BF60" s="185">
        <f t="shared" si="51"/>
        <v>3246.5509148913875</v>
      </c>
      <c r="BG60" s="185">
        <f t="shared" si="51"/>
        <v>3503.1952559895199</v>
      </c>
      <c r="BH60" s="185">
        <f t="shared" si="51"/>
        <v>1508.3201796621534</v>
      </c>
      <c r="BI60" s="185">
        <f t="shared" si="51"/>
        <v>1541.8384058768688</v>
      </c>
      <c r="BJ60" s="185">
        <f t="shared" si="51"/>
        <v>3230.3989202899379</v>
      </c>
      <c r="BK60" s="185">
        <f t="shared" si="51"/>
        <v>3485.7664238701691</v>
      </c>
      <c r="BL60" s="185">
        <f t="shared" si="51"/>
        <v>1500.8160991663226</v>
      </c>
      <c r="BM60" s="185">
        <f t="shared" si="51"/>
        <v>1534.1675680366861</v>
      </c>
      <c r="BN60" s="185">
        <f t="shared" si="51"/>
        <v>3214.3272838705852</v>
      </c>
      <c r="BO60" s="185">
        <f t="shared" si="51"/>
        <v>3468.4243023583786</v>
      </c>
      <c r="BP60" s="185">
        <f t="shared" si="51"/>
        <v>1493.3493524043015</v>
      </c>
      <c r="BQ60" s="185">
        <f t="shared" si="51"/>
        <v>1526.5348935688421</v>
      </c>
      <c r="BR60" s="185">
        <f t="shared" si="51"/>
        <v>3198.3356058413801</v>
      </c>
      <c r="BS60" s="185">
        <f t="shared" si="51"/>
        <v>3451.1684600580884</v>
      </c>
      <c r="BT60" s="185">
        <f t="shared" si="51"/>
        <v>1485.9197536361207</v>
      </c>
      <c r="BU60" s="185">
        <f t="shared" si="51"/>
        <v>1502.2485421376173</v>
      </c>
      <c r="BV60" s="185">
        <f t="shared" ref="BV60:DA60" si="52">BU63</f>
        <v>3182.4234883993836</v>
      </c>
      <c r="BW60" s="185">
        <f t="shared" si="52"/>
        <v>3433.9984677194916</v>
      </c>
      <c r="BX60" s="185">
        <f t="shared" si="52"/>
        <v>1478.5271180458913</v>
      </c>
      <c r="BY60" s="185">
        <f t="shared" si="52"/>
        <v>1511.3832762246902</v>
      </c>
      <c r="BZ60" s="185">
        <f t="shared" si="52"/>
        <v>3166.5905357207794</v>
      </c>
      <c r="CA60" s="185">
        <f t="shared" si="52"/>
        <v>3416.9138982283512</v>
      </c>
      <c r="CB60" s="185">
        <f t="shared" si="52"/>
        <v>1471.1712617372059</v>
      </c>
      <c r="CC60" s="185">
        <f t="shared" si="52"/>
        <v>1503.863956442478</v>
      </c>
      <c r="CD60" s="185">
        <f t="shared" si="52"/>
        <v>3150.8363539510256</v>
      </c>
      <c r="CE60" s="185">
        <f t="shared" si="52"/>
        <v>3399.9143265953753</v>
      </c>
      <c r="CF60" s="185">
        <f t="shared" si="52"/>
        <v>1463.8520017285628</v>
      </c>
      <c r="CG60" s="185">
        <f t="shared" si="52"/>
        <v>1496.3820462114209</v>
      </c>
      <c r="CH60" s="185">
        <f t="shared" si="52"/>
        <v>3135.1605511950502</v>
      </c>
      <c r="CI60" s="185">
        <f t="shared" si="52"/>
        <v>3382.9993299456473</v>
      </c>
      <c r="CJ60" s="185">
        <f t="shared" si="52"/>
        <v>1456.5691559488196</v>
      </c>
      <c r="CK60" s="185">
        <f t="shared" si="52"/>
        <v>1472.5754104097964</v>
      </c>
      <c r="CL60" s="185">
        <f t="shared" si="52"/>
        <v>3119.5627375075128</v>
      </c>
      <c r="CM60" s="185">
        <f t="shared" si="52"/>
        <v>3366.1684875081073</v>
      </c>
      <c r="CN60" s="185">
        <f t="shared" si="52"/>
        <v>1449.3225432326562</v>
      </c>
      <c r="CO60" s="185">
        <f t="shared" si="52"/>
        <v>1481.5297108600494</v>
      </c>
      <c r="CP60" s="185">
        <f t="shared" si="52"/>
        <v>3104.042524883097</v>
      </c>
      <c r="CQ60" s="185">
        <f t="shared" si="52"/>
        <v>3349.4213806050811</v>
      </c>
      <c r="CR60" s="185">
        <f t="shared" si="52"/>
        <v>1442.1119833160765</v>
      </c>
      <c r="CS60" s="185">
        <f t="shared" si="52"/>
        <v>1474.1589162786559</v>
      </c>
      <c r="CT60" s="185">
        <f t="shared" si="52"/>
        <v>3088.5995272468645</v>
      </c>
      <c r="CU60" s="185">
        <f t="shared" si="52"/>
        <v>3332.7575926418722</v>
      </c>
      <c r="CV60" s="185">
        <f t="shared" si="52"/>
        <v>1434.9372968319167</v>
      </c>
      <c r="CW60" s="185">
        <f t="shared" si="52"/>
        <v>1466.8247923170711</v>
      </c>
      <c r="CX60" s="185">
        <f t="shared" si="52"/>
        <v>3073.2333604446412</v>
      </c>
      <c r="CY60" s="185">
        <f t="shared" si="52"/>
        <v>3316.1767090963913</v>
      </c>
      <c r="CZ60" s="185">
        <f t="shared" si="52"/>
        <v>1427.7983053053899</v>
      </c>
      <c r="DA60" s="185">
        <f t="shared" si="52"/>
        <v>1443.488396572483</v>
      </c>
      <c r="DB60" s="185">
        <f t="shared" ref="DB60:EA60" si="53">DA63</f>
        <v>3057.9436422334747</v>
      </c>
      <c r="DC60" s="185">
        <f t="shared" si="53"/>
        <v>3299.6783175088485</v>
      </c>
      <c r="DD60" s="185">
        <f t="shared" si="53"/>
        <v>1420.6948311496421</v>
      </c>
      <c r="DE60" s="185">
        <f t="shared" si="53"/>
        <v>1452.2658273974125</v>
      </c>
      <c r="DF60" s="185">
        <f t="shared" si="53"/>
        <v>3042.729992272114</v>
      </c>
      <c r="DG60" s="185">
        <f t="shared" si="53"/>
        <v>3283.2620074714905</v>
      </c>
      <c r="DH60" s="185">
        <f t="shared" si="53"/>
        <v>1413.6266976613351</v>
      </c>
      <c r="DI60" s="185">
        <f t="shared" si="53"/>
        <v>1445.0406242760323</v>
      </c>
      <c r="DJ60" s="185">
        <f t="shared" si="53"/>
        <v>0</v>
      </c>
      <c r="DK60" s="185">
        <f t="shared" si="53"/>
        <v>0</v>
      </c>
      <c r="DL60" s="185">
        <f t="shared" si="53"/>
        <v>0</v>
      </c>
      <c r="DM60" s="185">
        <f t="shared" si="53"/>
        <v>0</v>
      </c>
      <c r="DN60" s="185">
        <f t="shared" si="53"/>
        <v>0</v>
      </c>
      <c r="DO60" s="185">
        <f t="shared" si="53"/>
        <v>0</v>
      </c>
      <c r="DP60" s="185">
        <f t="shared" si="53"/>
        <v>0</v>
      </c>
      <c r="DQ60" s="185">
        <f t="shared" si="53"/>
        <v>0</v>
      </c>
      <c r="DR60" s="185">
        <f t="shared" si="53"/>
        <v>0</v>
      </c>
      <c r="DS60" s="185">
        <f t="shared" si="53"/>
        <v>0</v>
      </c>
      <c r="DT60" s="185">
        <f t="shared" si="53"/>
        <v>0</v>
      </c>
      <c r="DU60" s="185">
        <f t="shared" si="53"/>
        <v>0</v>
      </c>
      <c r="DV60" s="185">
        <f t="shared" si="53"/>
        <v>0</v>
      </c>
      <c r="DW60" s="185">
        <f t="shared" si="53"/>
        <v>0</v>
      </c>
      <c r="DX60" s="185">
        <f t="shared" si="53"/>
        <v>0</v>
      </c>
      <c r="DY60" s="185">
        <f t="shared" si="53"/>
        <v>0</v>
      </c>
      <c r="DZ60" s="185">
        <f t="shared" si="53"/>
        <v>0</v>
      </c>
      <c r="EA60" s="185">
        <f t="shared" si="53"/>
        <v>0</v>
      </c>
    </row>
    <row r="61" spans="1:131" hidden="1" outlineLevel="2" x14ac:dyDescent="0.35">
      <c r="E61" s="550" t="str">
        <f t="shared" ref="E61:BP61" si="54" xml:space="preserve"> E$38</f>
        <v>Electricity revenue</v>
      </c>
      <c r="F61" s="550">
        <f t="shared" si="54"/>
        <v>0</v>
      </c>
      <c r="G61" s="550" t="str">
        <f t="shared" si="54"/>
        <v>$ 000s</v>
      </c>
      <c r="H61" s="550">
        <f t="shared" si="54"/>
        <v>371409.67882059288</v>
      </c>
      <c r="I61" s="550">
        <f t="shared" si="54"/>
        <v>0</v>
      </c>
      <c r="J61" s="550">
        <f t="shared" si="54"/>
        <v>0</v>
      </c>
      <c r="K61" s="550">
        <f t="shared" si="54"/>
        <v>0</v>
      </c>
      <c r="L61" s="550">
        <f t="shared" si="54"/>
        <v>0</v>
      </c>
      <c r="M61" s="550">
        <f t="shared" si="54"/>
        <v>5201.625</v>
      </c>
      <c r="N61" s="550">
        <f t="shared" si="54"/>
        <v>5674.5</v>
      </c>
      <c r="O61" s="550">
        <f t="shared" si="54"/>
        <v>2443.1874999999986</v>
      </c>
      <c r="P61" s="550">
        <f t="shared" si="54"/>
        <v>2443.1875</v>
      </c>
      <c r="Q61" s="550">
        <f t="shared" si="54"/>
        <v>5175.7462686567178</v>
      </c>
      <c r="R61" s="550">
        <f t="shared" si="54"/>
        <v>5646.2686567164183</v>
      </c>
      <c r="S61" s="550">
        <f t="shared" si="54"/>
        <v>2431.0323383084565</v>
      </c>
      <c r="T61" s="550">
        <f t="shared" si="54"/>
        <v>2431.0323383084578</v>
      </c>
      <c r="U61" s="550">
        <f t="shared" si="54"/>
        <v>5149.9962872206152</v>
      </c>
      <c r="V61" s="550">
        <f t="shared" si="54"/>
        <v>5618.1777678770341</v>
      </c>
      <c r="W61" s="550">
        <f t="shared" si="54"/>
        <v>2418.9376500581666</v>
      </c>
      <c r="X61" s="550">
        <f t="shared" si="54"/>
        <v>2418.9376500581679</v>
      </c>
      <c r="Y61" s="550">
        <f t="shared" si="54"/>
        <v>5124.3744151448909</v>
      </c>
      <c r="Z61" s="550">
        <f t="shared" si="54"/>
        <v>5590.2266347035174</v>
      </c>
      <c r="AA61" s="550">
        <f t="shared" si="54"/>
        <v>2406.9031343862353</v>
      </c>
      <c r="AB61" s="550">
        <f t="shared" si="54"/>
        <v>2406.9031343862366</v>
      </c>
      <c r="AC61" s="550">
        <f t="shared" si="54"/>
        <v>5098.8800150695442</v>
      </c>
      <c r="AD61" s="550">
        <f t="shared" si="54"/>
        <v>5562.4145618940483</v>
      </c>
      <c r="AE61" s="550">
        <f t="shared" si="54"/>
        <v>2394.9284919266029</v>
      </c>
      <c r="AF61" s="550">
        <f t="shared" si="54"/>
        <v>2394.9284919266042</v>
      </c>
      <c r="AG61" s="550">
        <f t="shared" si="54"/>
        <v>5073.5124528055176</v>
      </c>
      <c r="AH61" s="550">
        <f t="shared" si="54"/>
        <v>5534.7408576060188</v>
      </c>
      <c r="AI61" s="550">
        <f t="shared" si="54"/>
        <v>2383.0134248025906</v>
      </c>
      <c r="AJ61" s="550">
        <f t="shared" si="54"/>
        <v>2383.013424802592</v>
      </c>
      <c r="AK61" s="550">
        <f t="shared" si="54"/>
        <v>5048.2710973189251</v>
      </c>
      <c r="AL61" s="550">
        <f t="shared" si="54"/>
        <v>5507.2048334388264</v>
      </c>
      <c r="AM61" s="550">
        <f t="shared" si="54"/>
        <v>2371.1576366194936</v>
      </c>
      <c r="AN61" s="550">
        <f t="shared" si="54"/>
        <v>2371.157636619495</v>
      </c>
      <c r="AO61" s="550">
        <f t="shared" si="54"/>
        <v>5023.1553207153474</v>
      </c>
      <c r="AP61" s="550">
        <f t="shared" si="54"/>
        <v>5479.8058044167419</v>
      </c>
      <c r="AQ61" s="550">
        <f t="shared" si="54"/>
        <v>2359.3608324572074</v>
      </c>
      <c r="AR61" s="550">
        <f t="shared" si="54"/>
        <v>2359.3608324572087</v>
      </c>
      <c r="AS61" s="550">
        <f t="shared" si="54"/>
        <v>4998.1644982242278</v>
      </c>
      <c r="AT61" s="550">
        <f t="shared" si="54"/>
        <v>5452.5430889718837</v>
      </c>
      <c r="AU61" s="550">
        <f t="shared" si="54"/>
        <v>2347.6227188628936</v>
      </c>
      <c r="AV61" s="550">
        <f t="shared" si="54"/>
        <v>2347.6227188628945</v>
      </c>
      <c r="AW61" s="550">
        <f t="shared" si="54"/>
        <v>4973.298008183312</v>
      </c>
      <c r="AX61" s="550">
        <f t="shared" si="54"/>
        <v>5425.4160089272491</v>
      </c>
      <c r="AY61" s="550">
        <f t="shared" si="54"/>
        <v>2335.9430038436749</v>
      </c>
      <c r="AZ61" s="550">
        <f t="shared" si="54"/>
        <v>2335.9430038436763</v>
      </c>
      <c r="BA61" s="550">
        <f t="shared" si="54"/>
        <v>4948.5552320231964</v>
      </c>
      <c r="BB61" s="550">
        <f t="shared" si="54"/>
        <v>5398.42388947985</v>
      </c>
      <c r="BC61" s="550">
        <f t="shared" si="54"/>
        <v>2324.3213968593786</v>
      </c>
      <c r="BD61" s="550">
        <f t="shared" si="54"/>
        <v>2324.32139685938</v>
      </c>
      <c r="BE61" s="550">
        <f t="shared" si="54"/>
        <v>4923.935554251937</v>
      </c>
      <c r="BF61" s="550">
        <f t="shared" si="54"/>
        <v>5371.5660591839305</v>
      </c>
      <c r="BG61" s="550">
        <f t="shared" si="54"/>
        <v>2312.7576088153019</v>
      </c>
      <c r="BH61" s="550">
        <f t="shared" si="54"/>
        <v>2312.7576088153037</v>
      </c>
      <c r="BI61" s="550">
        <f t="shared" si="54"/>
        <v>4899.4383624397396</v>
      </c>
      <c r="BJ61" s="550">
        <f t="shared" si="54"/>
        <v>5344.8418499342606</v>
      </c>
      <c r="BK61" s="550">
        <f t="shared" si="54"/>
        <v>2301.2513520550278</v>
      </c>
      <c r="BL61" s="550">
        <f t="shared" si="54"/>
        <v>2301.2513520550292</v>
      </c>
      <c r="BM61" s="550">
        <f t="shared" si="54"/>
        <v>4875.063047203721</v>
      </c>
      <c r="BN61" s="550">
        <f t="shared" si="54"/>
        <v>5318.2505969495141</v>
      </c>
      <c r="BO61" s="550">
        <f t="shared" si="54"/>
        <v>2289.8023403532616</v>
      </c>
      <c r="BP61" s="550">
        <f t="shared" si="54"/>
        <v>2289.8023403532629</v>
      </c>
      <c r="BQ61" s="550">
        <f t="shared" ref="BQ61:EA61" si="55" xml:space="preserve"> BQ$38</f>
        <v>4850.8090021927592</v>
      </c>
      <c r="BR61" s="550">
        <f t="shared" si="55"/>
        <v>5291.7916387557361</v>
      </c>
      <c r="BS61" s="550">
        <f t="shared" si="55"/>
        <v>2278.4102889087189</v>
      </c>
      <c r="BT61" s="550">
        <f t="shared" si="55"/>
        <v>2278.4102889087198</v>
      </c>
      <c r="BU61" s="550">
        <f t="shared" si="55"/>
        <v>4826.675624072398</v>
      </c>
      <c r="BV61" s="550">
        <f t="shared" si="55"/>
        <v>5265.4643171698881</v>
      </c>
      <c r="BW61" s="550">
        <f t="shared" si="55"/>
        <v>2267.074914337034</v>
      </c>
      <c r="BX61" s="550">
        <f t="shared" si="55"/>
        <v>2267.0749143370354</v>
      </c>
      <c r="BY61" s="550">
        <f t="shared" si="55"/>
        <v>4802.6623125098486</v>
      </c>
      <c r="BZ61" s="550">
        <f t="shared" si="55"/>
        <v>5239.2679772834708</v>
      </c>
      <c r="CA61" s="550">
        <f t="shared" si="55"/>
        <v>2255.7959346637153</v>
      </c>
      <c r="CB61" s="550">
        <f t="shared" si="55"/>
        <v>2255.7959346637167</v>
      </c>
      <c r="CC61" s="550">
        <f t="shared" si="55"/>
        <v>4778.7684701590542</v>
      </c>
      <c r="CD61" s="550">
        <f t="shared" si="55"/>
        <v>5213.2019674462408</v>
      </c>
      <c r="CE61" s="550">
        <f t="shared" si="55"/>
        <v>2244.5730693171299</v>
      </c>
      <c r="CF61" s="550">
        <f t="shared" si="55"/>
        <v>2244.5730693171313</v>
      </c>
      <c r="CG61" s="550">
        <f t="shared" si="55"/>
        <v>4754.9935026458261</v>
      </c>
      <c r="CH61" s="550">
        <f t="shared" si="55"/>
        <v>5187.2656392499921</v>
      </c>
      <c r="CI61" s="550">
        <f t="shared" si="55"/>
        <v>2233.4060391215235</v>
      </c>
      <c r="CJ61" s="550">
        <f t="shared" si="55"/>
        <v>2233.4060391215244</v>
      </c>
      <c r="CK61" s="550">
        <f t="shared" si="55"/>
        <v>4731.3368185530617</v>
      </c>
      <c r="CL61" s="550">
        <f t="shared" si="55"/>
        <v>5161.45834751243</v>
      </c>
      <c r="CM61" s="550">
        <f t="shared" si="55"/>
        <v>2222.2945662900729</v>
      </c>
      <c r="CN61" s="550">
        <f t="shared" si="55"/>
        <v>2222.2945662900743</v>
      </c>
      <c r="CO61" s="550">
        <f t="shared" si="55"/>
        <v>4707.7978294060313</v>
      </c>
      <c r="CP61" s="550">
        <f t="shared" si="55"/>
        <v>5135.7794502611241</v>
      </c>
      <c r="CQ61" s="550">
        <f t="shared" si="55"/>
        <v>2211.2383744179833</v>
      </c>
      <c r="CR61" s="550">
        <f t="shared" si="55"/>
        <v>2211.2383744179842</v>
      </c>
      <c r="CS61" s="550">
        <f t="shared" si="55"/>
        <v>4684.3759496577441</v>
      </c>
      <c r="CT61" s="550">
        <f t="shared" si="55"/>
        <v>5110.2283087175383</v>
      </c>
      <c r="CU61" s="550">
        <f t="shared" si="55"/>
        <v>2200.2371884756058</v>
      </c>
      <c r="CV61" s="550">
        <f t="shared" si="55"/>
        <v>2200.2371884756067</v>
      </c>
      <c r="CW61" s="550">
        <f t="shared" si="55"/>
        <v>4661.0705966743726</v>
      </c>
      <c r="CX61" s="550">
        <f t="shared" si="55"/>
        <v>5084.8042872811338</v>
      </c>
      <c r="CY61" s="550">
        <f t="shared" si="55"/>
        <v>2189.2907348015979</v>
      </c>
      <c r="CZ61" s="550">
        <f t="shared" si="55"/>
        <v>2189.2907348015992</v>
      </c>
      <c r="DA61" s="550">
        <f t="shared" si="55"/>
        <v>4637.8811907207701</v>
      </c>
      <c r="DB61" s="550">
        <f t="shared" si="55"/>
        <v>5059.5067535135668</v>
      </c>
      <c r="DC61" s="550">
        <f t="shared" si="55"/>
        <v>2178.3987410961181</v>
      </c>
      <c r="DD61" s="550">
        <f t="shared" si="55"/>
        <v>2178.398741096119</v>
      </c>
      <c r="DE61" s="550">
        <f t="shared" si="55"/>
        <v>4614.8071549460392</v>
      </c>
      <c r="DF61" s="550">
        <f t="shared" si="55"/>
        <v>5034.3350781229519</v>
      </c>
      <c r="DG61" s="550">
        <f t="shared" si="55"/>
        <v>2167.5609364140473</v>
      </c>
      <c r="DH61" s="550">
        <f t="shared" si="55"/>
        <v>2167.5609364140487</v>
      </c>
      <c r="DI61" s="550">
        <f t="shared" si="55"/>
        <v>0</v>
      </c>
      <c r="DJ61" s="550">
        <f t="shared" si="55"/>
        <v>0</v>
      </c>
      <c r="DK61" s="550">
        <f t="shared" si="55"/>
        <v>0</v>
      </c>
      <c r="DL61" s="550">
        <f t="shared" si="55"/>
        <v>0</v>
      </c>
      <c r="DM61" s="550">
        <f t="shared" si="55"/>
        <v>0</v>
      </c>
      <c r="DN61" s="550">
        <f t="shared" si="55"/>
        <v>0</v>
      </c>
      <c r="DO61" s="550">
        <f t="shared" si="55"/>
        <v>0</v>
      </c>
      <c r="DP61" s="550">
        <f t="shared" si="55"/>
        <v>0</v>
      </c>
      <c r="DQ61" s="550">
        <f t="shared" si="55"/>
        <v>0</v>
      </c>
      <c r="DR61" s="550">
        <f t="shared" si="55"/>
        <v>0</v>
      </c>
      <c r="DS61" s="550">
        <f t="shared" si="55"/>
        <v>0</v>
      </c>
      <c r="DT61" s="550">
        <f t="shared" si="55"/>
        <v>0</v>
      </c>
      <c r="DU61" s="550">
        <f t="shared" si="55"/>
        <v>0</v>
      </c>
      <c r="DV61" s="550">
        <f t="shared" si="55"/>
        <v>0</v>
      </c>
      <c r="DW61" s="550">
        <f t="shared" si="55"/>
        <v>0</v>
      </c>
      <c r="DX61" s="550">
        <f t="shared" si="55"/>
        <v>0</v>
      </c>
      <c r="DY61" s="550">
        <f t="shared" si="55"/>
        <v>0</v>
      </c>
      <c r="DZ61" s="550">
        <f t="shared" si="55"/>
        <v>0</v>
      </c>
      <c r="EA61" s="550">
        <f t="shared" si="55"/>
        <v>0</v>
      </c>
    </row>
    <row r="62" spans="1:131" s="122" customFormat="1" hidden="1" outlineLevel="2" x14ac:dyDescent="0.35">
      <c r="A62" s="8"/>
      <c r="B62" s="8"/>
      <c r="C62" s="13"/>
      <c r="D62" s="34"/>
      <c r="E62" s="552" t="str">
        <f t="shared" ref="E62:AJ62" si="56" xml:space="preserve"> E$53</f>
        <v>Cash received from invoices</v>
      </c>
      <c r="F62" s="552">
        <f t="shared" si="56"/>
        <v>0</v>
      </c>
      <c r="G62" s="552" t="str">
        <f t="shared" si="56"/>
        <v>$ 000s</v>
      </c>
      <c r="H62" s="552">
        <f t="shared" si="56"/>
        <v>371409.67882059258</v>
      </c>
      <c r="I62" s="552">
        <f t="shared" si="56"/>
        <v>0</v>
      </c>
      <c r="J62" s="552">
        <f t="shared" si="56"/>
        <v>0</v>
      </c>
      <c r="K62" s="552">
        <f t="shared" si="56"/>
        <v>0</v>
      </c>
      <c r="L62" s="552">
        <f t="shared" si="56"/>
        <v>0</v>
      </c>
      <c r="M62" s="552">
        <f t="shared" si="56"/>
        <v>1771.9821428571431</v>
      </c>
      <c r="N62" s="552">
        <f t="shared" si="56"/>
        <v>5403.3819875776398</v>
      </c>
      <c r="O62" s="552">
        <f t="shared" si="56"/>
        <v>4550.565217391304</v>
      </c>
      <c r="P62" s="552">
        <f t="shared" si="56"/>
        <v>2407.7789855072456</v>
      </c>
      <c r="Q62" s="552">
        <f t="shared" si="56"/>
        <v>3391.9579779673063</v>
      </c>
      <c r="R62" s="552">
        <f t="shared" si="56"/>
        <v>5376.4994901270056</v>
      </c>
      <c r="S62" s="552">
        <f t="shared" si="56"/>
        <v>4527.9255894440848</v>
      </c>
      <c r="T62" s="552">
        <f t="shared" si="56"/>
        <v>2395.7999855793478</v>
      </c>
      <c r="U62" s="552">
        <f t="shared" si="56"/>
        <v>3375.0825651415989</v>
      </c>
      <c r="V62" s="552">
        <f t="shared" si="56"/>
        <v>5349.7507364447829</v>
      </c>
      <c r="W62" s="552">
        <f t="shared" si="56"/>
        <v>4505.398596461775</v>
      </c>
      <c r="X62" s="552">
        <f t="shared" si="56"/>
        <v>2401.6017376115014</v>
      </c>
      <c r="Y62" s="552">
        <f t="shared" si="56"/>
        <v>3340.5699546481505</v>
      </c>
      <c r="Z62" s="552">
        <f t="shared" si="56"/>
        <v>5323.1350611390862</v>
      </c>
      <c r="AA62" s="552">
        <f t="shared" si="56"/>
        <v>4482.9836780714195</v>
      </c>
      <c r="AB62" s="552">
        <f t="shared" si="56"/>
        <v>2372.0204802646958</v>
      </c>
      <c r="AC62" s="552">
        <f t="shared" si="56"/>
        <v>3341.5831936255045</v>
      </c>
      <c r="AD62" s="552">
        <f t="shared" si="56"/>
        <v>5296.6518021284464</v>
      </c>
      <c r="AE62" s="552">
        <f t="shared" si="56"/>
        <v>4460.68027668798</v>
      </c>
      <c r="AF62" s="552">
        <f t="shared" si="56"/>
        <v>2360.2193833479569</v>
      </c>
      <c r="AG62" s="552">
        <f t="shared" si="56"/>
        <v>3324.9584016174181</v>
      </c>
      <c r="AH62" s="552">
        <f t="shared" si="56"/>
        <v>5270.3003006253202</v>
      </c>
      <c r="AI62" s="552">
        <f t="shared" si="56"/>
        <v>4438.4878375004791</v>
      </c>
      <c r="AJ62" s="552">
        <f t="shared" si="56"/>
        <v>2348.4769983561764</v>
      </c>
      <c r="AK62" s="552">
        <f t="shared" ref="AK62:BP62" si="57" xml:space="preserve"> AK$53</f>
        <v>3308.4163200173325</v>
      </c>
      <c r="AL62" s="552">
        <f t="shared" si="57"/>
        <v>5244.0799011197232</v>
      </c>
      <c r="AM62" s="552">
        <f t="shared" si="57"/>
        <v>4416.4058084581884</v>
      </c>
      <c r="AN62" s="552">
        <f t="shared" si="57"/>
        <v>2354.1641514072189</v>
      </c>
      <c r="AO62" s="552">
        <f t="shared" si="57"/>
        <v>3274.5854191136864</v>
      </c>
      <c r="AP62" s="552">
        <f t="shared" si="57"/>
        <v>5217.989951362908</v>
      </c>
      <c r="AQ62" s="552">
        <f t="shared" si="57"/>
        <v>4394.4336402569043</v>
      </c>
      <c r="AR62" s="552">
        <f t="shared" si="57"/>
        <v>2325.1671972042041</v>
      </c>
      <c r="AS62" s="552">
        <f t="shared" si="57"/>
        <v>3275.5786441101286</v>
      </c>
      <c r="AT62" s="552">
        <f t="shared" si="57"/>
        <v>5192.029802351155</v>
      </c>
      <c r="AU62" s="552">
        <f t="shared" si="57"/>
        <v>4372.5707863252783</v>
      </c>
      <c r="AV62" s="552">
        <f t="shared" si="57"/>
        <v>2313.5992011982144</v>
      </c>
      <c r="AW62" s="552">
        <f t="shared" si="57"/>
        <v>3259.2822329454025</v>
      </c>
      <c r="AX62" s="552">
        <f t="shared" si="57"/>
        <v>5166.1988083096076</v>
      </c>
      <c r="AY62" s="552">
        <f t="shared" si="57"/>
        <v>4350.8167028112239</v>
      </c>
      <c r="AZ62" s="552">
        <f t="shared" si="57"/>
        <v>2302.0887574111575</v>
      </c>
      <c r="BA62" s="552">
        <f t="shared" si="57"/>
        <v>3243.0668984531367</v>
      </c>
      <c r="BB62" s="552">
        <f t="shared" si="57"/>
        <v>5140.4963266762261</v>
      </c>
      <c r="BC62" s="552">
        <f t="shared" si="57"/>
        <v>4329.170848568383</v>
      </c>
      <c r="BD62" s="552">
        <f t="shared" si="57"/>
        <v>2307.6635750949786</v>
      </c>
      <c r="BE62" s="552">
        <f t="shared" si="57"/>
        <v>3209.9042416854159</v>
      </c>
      <c r="BF62" s="552">
        <f t="shared" si="57"/>
        <v>5114.9217180857977</v>
      </c>
      <c r="BG62" s="552">
        <f t="shared" si="57"/>
        <v>4307.6326851426684</v>
      </c>
      <c r="BH62" s="552">
        <f t="shared" si="57"/>
        <v>2279.2393826005882</v>
      </c>
      <c r="BI62" s="552">
        <f t="shared" si="57"/>
        <v>3210.8778480266706</v>
      </c>
      <c r="BJ62" s="552">
        <f t="shared" si="57"/>
        <v>5089.474346354029</v>
      </c>
      <c r="BK62" s="552">
        <f t="shared" si="57"/>
        <v>4286.2016767588739</v>
      </c>
      <c r="BL62" s="552">
        <f t="shared" si="57"/>
        <v>2267.8998831846657</v>
      </c>
      <c r="BM62" s="552">
        <f t="shared" si="57"/>
        <v>3194.9033313698219</v>
      </c>
      <c r="BN62" s="552">
        <f t="shared" si="57"/>
        <v>5064.1535784617208</v>
      </c>
      <c r="BO62" s="552">
        <f t="shared" si="57"/>
        <v>4264.8772903073386</v>
      </c>
      <c r="BP62" s="552">
        <f t="shared" si="57"/>
        <v>2256.6167991887223</v>
      </c>
      <c r="BQ62" s="552">
        <f t="shared" ref="BQ62:CV62" si="58" xml:space="preserve"> BQ$53</f>
        <v>3179.0082899202216</v>
      </c>
      <c r="BR62" s="552">
        <f t="shared" si="58"/>
        <v>5038.958784539027</v>
      </c>
      <c r="BS62" s="552">
        <f t="shared" si="58"/>
        <v>4243.6589953306866</v>
      </c>
      <c r="BT62" s="552">
        <f t="shared" si="58"/>
        <v>2262.0815004072233</v>
      </c>
      <c r="BU62" s="552">
        <f t="shared" si="58"/>
        <v>3146.5006778106322</v>
      </c>
      <c r="BV62" s="552">
        <f t="shared" si="58"/>
        <v>5013.8893378497796</v>
      </c>
      <c r="BW62" s="552">
        <f t="shared" si="58"/>
        <v>4222.5462640106343</v>
      </c>
      <c r="BX62" s="552">
        <f t="shared" si="58"/>
        <v>2234.2187561582364</v>
      </c>
      <c r="BY62" s="552">
        <f t="shared" si="58"/>
        <v>3147.4550530137594</v>
      </c>
      <c r="BZ62" s="552">
        <f t="shared" si="58"/>
        <v>4988.944614775899</v>
      </c>
      <c r="CA62" s="552">
        <f t="shared" si="58"/>
        <v>4201.5385711548606</v>
      </c>
      <c r="CB62" s="552">
        <f t="shared" si="58"/>
        <v>2223.1032399584446</v>
      </c>
      <c r="CC62" s="552">
        <f t="shared" si="58"/>
        <v>3131.7960726505071</v>
      </c>
      <c r="CD62" s="552">
        <f t="shared" si="58"/>
        <v>4964.123994801892</v>
      </c>
      <c r="CE62" s="552">
        <f t="shared" si="58"/>
        <v>4180.6353941839425</v>
      </c>
      <c r="CF62" s="552">
        <f t="shared" si="58"/>
        <v>2212.0430248342732</v>
      </c>
      <c r="CG62" s="552">
        <f t="shared" si="58"/>
        <v>3116.2149976621968</v>
      </c>
      <c r="CH62" s="552">
        <f t="shared" si="58"/>
        <v>4939.4268604993958</v>
      </c>
      <c r="CI62" s="552">
        <f t="shared" si="58"/>
        <v>4159.8362131183512</v>
      </c>
      <c r="CJ62" s="552">
        <f t="shared" si="58"/>
        <v>2217.3997846605475</v>
      </c>
      <c r="CK62" s="552">
        <f t="shared" si="58"/>
        <v>3084.3494914553448</v>
      </c>
      <c r="CL62" s="552">
        <f t="shared" si="58"/>
        <v>4914.8525975118364</v>
      </c>
      <c r="CM62" s="552">
        <f t="shared" si="58"/>
        <v>4139.140510565524</v>
      </c>
      <c r="CN62" s="552">
        <f t="shared" si="58"/>
        <v>2190.0873986626812</v>
      </c>
      <c r="CO62" s="552">
        <f t="shared" si="58"/>
        <v>3085.2850153829831</v>
      </c>
      <c r="CP62" s="552">
        <f t="shared" si="58"/>
        <v>4890.40059453914</v>
      </c>
      <c r="CQ62" s="552">
        <f t="shared" si="58"/>
        <v>4118.547771706988</v>
      </c>
      <c r="CR62" s="552">
        <f t="shared" si="58"/>
        <v>2179.1914414554049</v>
      </c>
      <c r="CS62" s="552">
        <f t="shared" si="58"/>
        <v>3069.9353386895355</v>
      </c>
      <c r="CT62" s="552">
        <f t="shared" si="58"/>
        <v>4866.0702433225306</v>
      </c>
      <c r="CU62" s="552">
        <f t="shared" si="58"/>
        <v>4098.0574842855613</v>
      </c>
      <c r="CV62" s="552">
        <f t="shared" si="58"/>
        <v>2168.3496929904522</v>
      </c>
      <c r="CW62" s="552">
        <f t="shared" ref="CW62:EA62" si="59" xml:space="preserve"> CW$53</f>
        <v>3054.6620285468025</v>
      </c>
      <c r="CX62" s="552">
        <f t="shared" si="59"/>
        <v>4841.8609386293838</v>
      </c>
      <c r="CY62" s="552">
        <f t="shared" si="59"/>
        <v>4077.6691385925992</v>
      </c>
      <c r="CZ62" s="552">
        <f t="shared" si="59"/>
        <v>2173.6006435345062</v>
      </c>
      <c r="DA62" s="552">
        <f t="shared" si="59"/>
        <v>3023.4259450597783</v>
      </c>
      <c r="DB62" s="552">
        <f t="shared" si="59"/>
        <v>4817.772078238193</v>
      </c>
      <c r="DC62" s="552">
        <f t="shared" si="59"/>
        <v>4057.3822274553245</v>
      </c>
      <c r="DD62" s="552">
        <f t="shared" si="59"/>
        <v>2146.8277448483486</v>
      </c>
      <c r="DE62" s="552">
        <f t="shared" si="59"/>
        <v>3024.3429900713381</v>
      </c>
      <c r="DF62" s="552">
        <f t="shared" si="59"/>
        <v>4793.8030629235755</v>
      </c>
      <c r="DG62" s="552">
        <f t="shared" si="59"/>
        <v>4037.1962462242027</v>
      </c>
      <c r="DH62" s="552">
        <f t="shared" si="59"/>
        <v>2136.1470097993515</v>
      </c>
      <c r="DI62" s="552">
        <f t="shared" si="59"/>
        <v>1445.0406242760323</v>
      </c>
      <c r="DJ62" s="552">
        <f t="shared" si="59"/>
        <v>0</v>
      </c>
      <c r="DK62" s="552">
        <f t="shared" si="59"/>
        <v>0</v>
      </c>
      <c r="DL62" s="552">
        <f t="shared" si="59"/>
        <v>0</v>
      </c>
      <c r="DM62" s="552">
        <f t="shared" si="59"/>
        <v>0</v>
      </c>
      <c r="DN62" s="552">
        <f t="shared" si="59"/>
        <v>0</v>
      </c>
      <c r="DO62" s="552">
        <f t="shared" si="59"/>
        <v>0</v>
      </c>
      <c r="DP62" s="552">
        <f t="shared" si="59"/>
        <v>0</v>
      </c>
      <c r="DQ62" s="552">
        <f t="shared" si="59"/>
        <v>0</v>
      </c>
      <c r="DR62" s="552">
        <f t="shared" si="59"/>
        <v>0</v>
      </c>
      <c r="DS62" s="552">
        <f t="shared" si="59"/>
        <v>0</v>
      </c>
      <c r="DT62" s="552">
        <f t="shared" si="59"/>
        <v>0</v>
      </c>
      <c r="DU62" s="552">
        <f t="shared" si="59"/>
        <v>0</v>
      </c>
      <c r="DV62" s="552">
        <f t="shared" si="59"/>
        <v>0</v>
      </c>
      <c r="DW62" s="552">
        <f t="shared" si="59"/>
        <v>0</v>
      </c>
      <c r="DX62" s="552">
        <f t="shared" si="59"/>
        <v>0</v>
      </c>
      <c r="DY62" s="552">
        <f t="shared" si="59"/>
        <v>0</v>
      </c>
      <c r="DZ62" s="552">
        <f t="shared" si="59"/>
        <v>0</v>
      </c>
      <c r="EA62" s="552">
        <f t="shared" si="59"/>
        <v>0</v>
      </c>
    </row>
    <row r="63" spans="1:131" s="548" customFormat="1" hidden="1" outlineLevel="2" x14ac:dyDescent="0.35">
      <c r="A63" s="485"/>
      <c r="B63" s="485"/>
      <c r="C63" s="486"/>
      <c r="D63" s="487"/>
      <c r="E63" s="488" t="s">
        <v>197</v>
      </c>
      <c r="F63" s="488"/>
      <c r="G63" s="488" t="str">
        <f xml:space="preserve"> SMU</f>
        <v>$ 000s</v>
      </c>
      <c r="H63" s="488"/>
      <c r="I63" s="489"/>
      <c r="J63" s="488">
        <f t="shared" ref="J63:AO63" si="60" xml:space="preserve"> IF( J58 = 1, $F57, J60 + J61 - J62)</f>
        <v>0</v>
      </c>
      <c r="K63" s="488">
        <f t="shared" si="60"/>
        <v>0</v>
      </c>
      <c r="L63" s="488">
        <f t="shared" si="60"/>
        <v>0</v>
      </c>
      <c r="M63" s="488">
        <f t="shared" si="60"/>
        <v>3429.6428571428569</v>
      </c>
      <c r="N63" s="488">
        <f t="shared" si="60"/>
        <v>3700.760869565217</v>
      </c>
      <c r="O63" s="488">
        <f t="shared" si="60"/>
        <v>1593.3831521739121</v>
      </c>
      <c r="P63" s="488">
        <f t="shared" si="60"/>
        <v>1628.7916666666665</v>
      </c>
      <c r="Q63" s="488">
        <f t="shared" si="60"/>
        <v>3412.5799573560776</v>
      </c>
      <c r="R63" s="488">
        <f t="shared" si="60"/>
        <v>3682.3491239454906</v>
      </c>
      <c r="S63" s="488">
        <f t="shared" si="60"/>
        <v>1585.4558728098618</v>
      </c>
      <c r="T63" s="488">
        <f t="shared" si="60"/>
        <v>1620.6882255389719</v>
      </c>
      <c r="U63" s="488">
        <f t="shared" si="60"/>
        <v>3395.6019476179881</v>
      </c>
      <c r="V63" s="488">
        <f t="shared" si="60"/>
        <v>3664.0289790502393</v>
      </c>
      <c r="W63" s="488">
        <f t="shared" si="60"/>
        <v>1577.5680326466309</v>
      </c>
      <c r="X63" s="488">
        <f t="shared" si="60"/>
        <v>1594.9039450932974</v>
      </c>
      <c r="Y63" s="488">
        <f t="shared" si="60"/>
        <v>3378.7084055900373</v>
      </c>
      <c r="Z63" s="488">
        <f t="shared" si="60"/>
        <v>3645.799979154468</v>
      </c>
      <c r="AA63" s="488">
        <f t="shared" si="60"/>
        <v>1569.7194354692838</v>
      </c>
      <c r="AB63" s="488">
        <f t="shared" si="60"/>
        <v>1604.6020895908246</v>
      </c>
      <c r="AC63" s="488">
        <f t="shared" si="60"/>
        <v>3361.8989110348639</v>
      </c>
      <c r="AD63" s="488">
        <f t="shared" si="60"/>
        <v>3627.6616708004658</v>
      </c>
      <c r="AE63" s="488">
        <f t="shared" si="60"/>
        <v>1561.9098860390886</v>
      </c>
      <c r="AF63" s="488">
        <f t="shared" si="60"/>
        <v>1596.618994617736</v>
      </c>
      <c r="AG63" s="488">
        <f t="shared" si="60"/>
        <v>3345.173045805835</v>
      </c>
      <c r="AH63" s="488">
        <f t="shared" si="60"/>
        <v>3609.6136027865341</v>
      </c>
      <c r="AI63" s="488">
        <f t="shared" si="60"/>
        <v>1554.1391900886456</v>
      </c>
      <c r="AJ63" s="488">
        <f t="shared" si="60"/>
        <v>1588.6756165350612</v>
      </c>
      <c r="AK63" s="488">
        <f t="shared" si="60"/>
        <v>3328.5303938366533</v>
      </c>
      <c r="AL63" s="488">
        <f t="shared" si="60"/>
        <v>3591.6553261557565</v>
      </c>
      <c r="AM63" s="488">
        <f t="shared" si="60"/>
        <v>1546.4071543170612</v>
      </c>
      <c r="AN63" s="488">
        <f t="shared" si="60"/>
        <v>1563.4006395293372</v>
      </c>
      <c r="AO63" s="488">
        <f t="shared" si="60"/>
        <v>3311.9705411309983</v>
      </c>
      <c r="AP63" s="488">
        <f t="shared" ref="AP63:BU63" si="61" xml:space="preserve"> IF( AP58 = 1, $F57, AP60 + AP61 - AP62)</f>
        <v>3573.7863941848318</v>
      </c>
      <c r="AQ63" s="488">
        <f t="shared" si="61"/>
        <v>1538.7135863851345</v>
      </c>
      <c r="AR63" s="488">
        <f t="shared" si="61"/>
        <v>1572.9072216381392</v>
      </c>
      <c r="AS63" s="488">
        <f t="shared" si="61"/>
        <v>3295.4930757522384</v>
      </c>
      <c r="AT63" s="488">
        <f t="shared" si="61"/>
        <v>3556.0063623729675</v>
      </c>
      <c r="AU63" s="488">
        <f t="shared" si="61"/>
        <v>1531.0582949105828</v>
      </c>
      <c r="AV63" s="488">
        <f t="shared" si="61"/>
        <v>1565.081812575263</v>
      </c>
      <c r="AW63" s="488">
        <f t="shared" si="61"/>
        <v>3279.0975878131726</v>
      </c>
      <c r="AX63" s="488">
        <f t="shared" si="61"/>
        <v>3538.3147884308146</v>
      </c>
      <c r="AY63" s="488">
        <f t="shared" si="61"/>
        <v>1523.4410894632656</v>
      </c>
      <c r="AZ63" s="488">
        <f t="shared" si="61"/>
        <v>1557.2953358957843</v>
      </c>
      <c r="BA63" s="488">
        <f t="shared" si="61"/>
        <v>3262.7836694658436</v>
      </c>
      <c r="BB63" s="488">
        <f t="shared" si="61"/>
        <v>3520.7112322694684</v>
      </c>
      <c r="BC63" s="488">
        <f t="shared" si="61"/>
        <v>1515.8617805604645</v>
      </c>
      <c r="BD63" s="488">
        <f t="shared" si="61"/>
        <v>1532.5196023248659</v>
      </c>
      <c r="BE63" s="488">
        <f t="shared" si="61"/>
        <v>3246.5509148913875</v>
      </c>
      <c r="BF63" s="488">
        <f t="shared" si="61"/>
        <v>3503.1952559895199</v>
      </c>
      <c r="BG63" s="488">
        <f t="shared" si="61"/>
        <v>1508.3201796621534</v>
      </c>
      <c r="BH63" s="488">
        <f t="shared" si="61"/>
        <v>1541.8384058768688</v>
      </c>
      <c r="BI63" s="488">
        <f t="shared" si="61"/>
        <v>3230.3989202899379</v>
      </c>
      <c r="BJ63" s="488">
        <f t="shared" si="61"/>
        <v>3485.7664238701691</v>
      </c>
      <c r="BK63" s="488">
        <f t="shared" si="61"/>
        <v>1500.8160991663226</v>
      </c>
      <c r="BL63" s="488">
        <f t="shared" si="61"/>
        <v>1534.1675680366861</v>
      </c>
      <c r="BM63" s="488">
        <f t="shared" si="61"/>
        <v>3214.3272838705852</v>
      </c>
      <c r="BN63" s="488">
        <f t="shared" si="61"/>
        <v>3468.4243023583786</v>
      </c>
      <c r="BO63" s="488">
        <f t="shared" si="61"/>
        <v>1493.3493524043015</v>
      </c>
      <c r="BP63" s="488">
        <f t="shared" si="61"/>
        <v>1526.5348935688421</v>
      </c>
      <c r="BQ63" s="488">
        <f t="shared" si="61"/>
        <v>3198.3356058413801</v>
      </c>
      <c r="BR63" s="488">
        <f t="shared" si="61"/>
        <v>3451.1684600580884</v>
      </c>
      <c r="BS63" s="488">
        <f t="shared" si="61"/>
        <v>1485.9197536361207</v>
      </c>
      <c r="BT63" s="488">
        <f t="shared" si="61"/>
        <v>1502.2485421376173</v>
      </c>
      <c r="BU63" s="488">
        <f t="shared" si="61"/>
        <v>3182.4234883993836</v>
      </c>
      <c r="BV63" s="488">
        <f t="shared" ref="BV63:DA63" si="62" xml:space="preserve"> IF( BV58 = 1, $F57, BV60 + BV61 - BV62)</f>
        <v>3433.9984677194916</v>
      </c>
      <c r="BW63" s="488">
        <f t="shared" si="62"/>
        <v>1478.5271180458913</v>
      </c>
      <c r="BX63" s="488">
        <f t="shared" si="62"/>
        <v>1511.3832762246902</v>
      </c>
      <c r="BY63" s="488">
        <f t="shared" si="62"/>
        <v>3166.5905357207794</v>
      </c>
      <c r="BZ63" s="488">
        <f t="shared" si="62"/>
        <v>3416.9138982283512</v>
      </c>
      <c r="CA63" s="488">
        <f t="shared" si="62"/>
        <v>1471.1712617372059</v>
      </c>
      <c r="CB63" s="488">
        <f t="shared" si="62"/>
        <v>1503.863956442478</v>
      </c>
      <c r="CC63" s="488">
        <f t="shared" si="62"/>
        <v>3150.8363539510256</v>
      </c>
      <c r="CD63" s="488">
        <f t="shared" si="62"/>
        <v>3399.9143265953753</v>
      </c>
      <c r="CE63" s="488">
        <f t="shared" si="62"/>
        <v>1463.8520017285628</v>
      </c>
      <c r="CF63" s="488">
        <f t="shared" si="62"/>
        <v>1496.3820462114209</v>
      </c>
      <c r="CG63" s="488">
        <f t="shared" si="62"/>
        <v>3135.1605511950502</v>
      </c>
      <c r="CH63" s="488">
        <f t="shared" si="62"/>
        <v>3382.9993299456473</v>
      </c>
      <c r="CI63" s="488">
        <f t="shared" si="62"/>
        <v>1456.5691559488196</v>
      </c>
      <c r="CJ63" s="488">
        <f t="shared" si="62"/>
        <v>1472.5754104097964</v>
      </c>
      <c r="CK63" s="488">
        <f t="shared" si="62"/>
        <v>3119.5627375075128</v>
      </c>
      <c r="CL63" s="488">
        <f t="shared" si="62"/>
        <v>3366.1684875081073</v>
      </c>
      <c r="CM63" s="488">
        <f t="shared" si="62"/>
        <v>1449.3225432326562</v>
      </c>
      <c r="CN63" s="488">
        <f t="shared" si="62"/>
        <v>1481.5297108600494</v>
      </c>
      <c r="CO63" s="488">
        <f t="shared" si="62"/>
        <v>3104.042524883097</v>
      </c>
      <c r="CP63" s="488">
        <f t="shared" si="62"/>
        <v>3349.4213806050811</v>
      </c>
      <c r="CQ63" s="488">
        <f t="shared" si="62"/>
        <v>1442.1119833160765</v>
      </c>
      <c r="CR63" s="488">
        <f t="shared" si="62"/>
        <v>1474.1589162786559</v>
      </c>
      <c r="CS63" s="488">
        <f t="shared" si="62"/>
        <v>3088.5995272468645</v>
      </c>
      <c r="CT63" s="488">
        <f t="shared" si="62"/>
        <v>3332.7575926418722</v>
      </c>
      <c r="CU63" s="488">
        <f t="shared" si="62"/>
        <v>1434.9372968319167</v>
      </c>
      <c r="CV63" s="488">
        <f t="shared" si="62"/>
        <v>1466.8247923170711</v>
      </c>
      <c r="CW63" s="488">
        <f t="shared" si="62"/>
        <v>3073.2333604446412</v>
      </c>
      <c r="CX63" s="488">
        <f t="shared" si="62"/>
        <v>3316.1767090963913</v>
      </c>
      <c r="CY63" s="488">
        <f t="shared" si="62"/>
        <v>1427.7983053053899</v>
      </c>
      <c r="CZ63" s="488">
        <f t="shared" si="62"/>
        <v>1443.488396572483</v>
      </c>
      <c r="DA63" s="488">
        <f t="shared" si="62"/>
        <v>3057.9436422334747</v>
      </c>
      <c r="DB63" s="488">
        <f t="shared" ref="DB63:EA63" si="63" xml:space="preserve"> IF( DB58 = 1, $F57, DB60 + DB61 - DB62)</f>
        <v>3299.6783175088485</v>
      </c>
      <c r="DC63" s="488">
        <f t="shared" si="63"/>
        <v>1420.6948311496421</v>
      </c>
      <c r="DD63" s="488">
        <f t="shared" si="63"/>
        <v>1452.2658273974125</v>
      </c>
      <c r="DE63" s="488">
        <f t="shared" si="63"/>
        <v>3042.729992272114</v>
      </c>
      <c r="DF63" s="488">
        <f t="shared" si="63"/>
        <v>3283.2620074714905</v>
      </c>
      <c r="DG63" s="488">
        <f t="shared" si="63"/>
        <v>1413.6266976613351</v>
      </c>
      <c r="DH63" s="488">
        <f t="shared" si="63"/>
        <v>1445.0406242760323</v>
      </c>
      <c r="DI63" s="488">
        <f t="shared" si="63"/>
        <v>0</v>
      </c>
      <c r="DJ63" s="488">
        <f t="shared" si="63"/>
        <v>0</v>
      </c>
      <c r="DK63" s="488">
        <f t="shared" si="63"/>
        <v>0</v>
      </c>
      <c r="DL63" s="488">
        <f t="shared" si="63"/>
        <v>0</v>
      </c>
      <c r="DM63" s="488">
        <f t="shared" si="63"/>
        <v>0</v>
      </c>
      <c r="DN63" s="488">
        <f t="shared" si="63"/>
        <v>0</v>
      </c>
      <c r="DO63" s="488">
        <f t="shared" si="63"/>
        <v>0</v>
      </c>
      <c r="DP63" s="488">
        <f t="shared" si="63"/>
        <v>0</v>
      </c>
      <c r="DQ63" s="488">
        <f t="shared" si="63"/>
        <v>0</v>
      </c>
      <c r="DR63" s="488">
        <f t="shared" si="63"/>
        <v>0</v>
      </c>
      <c r="DS63" s="488">
        <f t="shared" si="63"/>
        <v>0</v>
      </c>
      <c r="DT63" s="488">
        <f t="shared" si="63"/>
        <v>0</v>
      </c>
      <c r="DU63" s="488">
        <f t="shared" si="63"/>
        <v>0</v>
      </c>
      <c r="DV63" s="488">
        <f t="shared" si="63"/>
        <v>0</v>
      </c>
      <c r="DW63" s="488">
        <f t="shared" si="63"/>
        <v>0</v>
      </c>
      <c r="DX63" s="488">
        <f t="shared" si="63"/>
        <v>0</v>
      </c>
      <c r="DY63" s="488">
        <f t="shared" si="63"/>
        <v>0</v>
      </c>
      <c r="DZ63" s="488">
        <f t="shared" si="63"/>
        <v>0</v>
      </c>
      <c r="EA63" s="488">
        <f t="shared" si="63"/>
        <v>0</v>
      </c>
    </row>
    <row r="64" spans="1:131" hidden="1" outlineLevel="2" x14ac:dyDescent="0.35"/>
    <row r="65" spans="1:131" hidden="1" outlineLevel="2" x14ac:dyDescent="0.35"/>
    <row r="67" spans="1:131" collapsed="1" x14ac:dyDescent="0.35">
      <c r="A67" s="8" t="s">
        <v>201</v>
      </c>
    </row>
    <row r="68" spans="1:131" hidden="1" outlineLevel="1" x14ac:dyDescent="0.35"/>
    <row r="69" spans="1:131" hidden="1" outlineLevel="1" x14ac:dyDescent="0.35">
      <c r="B69" s="8" t="s">
        <v>199</v>
      </c>
    </row>
    <row r="70" spans="1:131" hidden="1" outlineLevel="2" x14ac:dyDescent="0.35">
      <c r="E70" s="554" t="str">
        <f xml:space="preserve"> InpC!E$39</f>
        <v>Accounts receivable days</v>
      </c>
      <c r="F70" s="554">
        <f xml:space="preserve"> InpC!F$39</f>
        <v>60</v>
      </c>
      <c r="G70" s="554" t="str">
        <f xml:space="preserve"> InpC!G$39</f>
        <v>days</v>
      </c>
      <c r="H70" s="26"/>
    </row>
    <row r="71" spans="1:131" hidden="1" outlineLevel="2" x14ac:dyDescent="0.35">
      <c r="E71" s="550" t="str">
        <f t="shared" ref="E71:BP71" si="64" xml:space="preserve"> E$38</f>
        <v>Electricity revenue</v>
      </c>
      <c r="F71" s="550">
        <f t="shared" si="64"/>
        <v>0</v>
      </c>
      <c r="G71" s="550" t="str">
        <f t="shared" si="64"/>
        <v>$ 000s</v>
      </c>
      <c r="H71" s="550">
        <f t="shared" si="64"/>
        <v>371409.67882059288</v>
      </c>
      <c r="I71" s="550">
        <f t="shared" si="64"/>
        <v>0</v>
      </c>
      <c r="J71" s="550">
        <f t="shared" si="64"/>
        <v>0</v>
      </c>
      <c r="K71" s="550">
        <f t="shared" si="64"/>
        <v>0</v>
      </c>
      <c r="L71" s="550">
        <f t="shared" si="64"/>
        <v>0</v>
      </c>
      <c r="M71" s="550">
        <f t="shared" si="64"/>
        <v>5201.625</v>
      </c>
      <c r="N71" s="550">
        <f t="shared" si="64"/>
        <v>5674.5</v>
      </c>
      <c r="O71" s="550">
        <f t="shared" si="64"/>
        <v>2443.1874999999986</v>
      </c>
      <c r="P71" s="550">
        <f t="shared" si="64"/>
        <v>2443.1875</v>
      </c>
      <c r="Q71" s="550">
        <f t="shared" si="64"/>
        <v>5175.7462686567178</v>
      </c>
      <c r="R71" s="550">
        <f t="shared" si="64"/>
        <v>5646.2686567164183</v>
      </c>
      <c r="S71" s="550">
        <f t="shared" si="64"/>
        <v>2431.0323383084565</v>
      </c>
      <c r="T71" s="550">
        <f t="shared" si="64"/>
        <v>2431.0323383084578</v>
      </c>
      <c r="U71" s="550">
        <f t="shared" si="64"/>
        <v>5149.9962872206152</v>
      </c>
      <c r="V71" s="550">
        <f t="shared" si="64"/>
        <v>5618.1777678770341</v>
      </c>
      <c r="W71" s="550">
        <f t="shared" si="64"/>
        <v>2418.9376500581666</v>
      </c>
      <c r="X71" s="550">
        <f t="shared" si="64"/>
        <v>2418.9376500581679</v>
      </c>
      <c r="Y71" s="550">
        <f t="shared" si="64"/>
        <v>5124.3744151448909</v>
      </c>
      <c r="Z71" s="550">
        <f t="shared" si="64"/>
        <v>5590.2266347035174</v>
      </c>
      <c r="AA71" s="550">
        <f t="shared" si="64"/>
        <v>2406.9031343862353</v>
      </c>
      <c r="AB71" s="550">
        <f t="shared" si="64"/>
        <v>2406.9031343862366</v>
      </c>
      <c r="AC71" s="550">
        <f t="shared" si="64"/>
        <v>5098.8800150695442</v>
      </c>
      <c r="AD71" s="550">
        <f t="shared" si="64"/>
        <v>5562.4145618940483</v>
      </c>
      <c r="AE71" s="550">
        <f t="shared" si="64"/>
        <v>2394.9284919266029</v>
      </c>
      <c r="AF71" s="550">
        <f t="shared" si="64"/>
        <v>2394.9284919266042</v>
      </c>
      <c r="AG71" s="550">
        <f t="shared" si="64"/>
        <v>5073.5124528055176</v>
      </c>
      <c r="AH71" s="550">
        <f t="shared" si="64"/>
        <v>5534.7408576060188</v>
      </c>
      <c r="AI71" s="550">
        <f t="shared" si="64"/>
        <v>2383.0134248025906</v>
      </c>
      <c r="AJ71" s="550">
        <f t="shared" si="64"/>
        <v>2383.013424802592</v>
      </c>
      <c r="AK71" s="550">
        <f t="shared" si="64"/>
        <v>5048.2710973189251</v>
      </c>
      <c r="AL71" s="550">
        <f t="shared" si="64"/>
        <v>5507.2048334388264</v>
      </c>
      <c r="AM71" s="550">
        <f t="shared" si="64"/>
        <v>2371.1576366194936</v>
      </c>
      <c r="AN71" s="550">
        <f t="shared" si="64"/>
        <v>2371.157636619495</v>
      </c>
      <c r="AO71" s="550">
        <f t="shared" si="64"/>
        <v>5023.1553207153474</v>
      </c>
      <c r="AP71" s="550">
        <f t="shared" si="64"/>
        <v>5479.8058044167419</v>
      </c>
      <c r="AQ71" s="550">
        <f t="shared" si="64"/>
        <v>2359.3608324572074</v>
      </c>
      <c r="AR71" s="550">
        <f t="shared" si="64"/>
        <v>2359.3608324572087</v>
      </c>
      <c r="AS71" s="550">
        <f t="shared" si="64"/>
        <v>4998.1644982242278</v>
      </c>
      <c r="AT71" s="550">
        <f t="shared" si="64"/>
        <v>5452.5430889718837</v>
      </c>
      <c r="AU71" s="550">
        <f t="shared" si="64"/>
        <v>2347.6227188628936</v>
      </c>
      <c r="AV71" s="550">
        <f t="shared" si="64"/>
        <v>2347.6227188628945</v>
      </c>
      <c r="AW71" s="550">
        <f t="shared" si="64"/>
        <v>4973.298008183312</v>
      </c>
      <c r="AX71" s="550">
        <f t="shared" si="64"/>
        <v>5425.4160089272491</v>
      </c>
      <c r="AY71" s="550">
        <f t="shared" si="64"/>
        <v>2335.9430038436749</v>
      </c>
      <c r="AZ71" s="550">
        <f t="shared" si="64"/>
        <v>2335.9430038436763</v>
      </c>
      <c r="BA71" s="550">
        <f t="shared" si="64"/>
        <v>4948.5552320231964</v>
      </c>
      <c r="BB71" s="550">
        <f t="shared" si="64"/>
        <v>5398.42388947985</v>
      </c>
      <c r="BC71" s="550">
        <f t="shared" si="64"/>
        <v>2324.3213968593786</v>
      </c>
      <c r="BD71" s="550">
        <f t="shared" si="64"/>
        <v>2324.32139685938</v>
      </c>
      <c r="BE71" s="550">
        <f t="shared" si="64"/>
        <v>4923.935554251937</v>
      </c>
      <c r="BF71" s="550">
        <f t="shared" si="64"/>
        <v>5371.5660591839305</v>
      </c>
      <c r="BG71" s="550">
        <f t="shared" si="64"/>
        <v>2312.7576088153019</v>
      </c>
      <c r="BH71" s="550">
        <f t="shared" si="64"/>
        <v>2312.7576088153037</v>
      </c>
      <c r="BI71" s="550">
        <f t="shared" si="64"/>
        <v>4899.4383624397396</v>
      </c>
      <c r="BJ71" s="550">
        <f t="shared" si="64"/>
        <v>5344.8418499342606</v>
      </c>
      <c r="BK71" s="550">
        <f t="shared" si="64"/>
        <v>2301.2513520550278</v>
      </c>
      <c r="BL71" s="550">
        <f t="shared" si="64"/>
        <v>2301.2513520550292</v>
      </c>
      <c r="BM71" s="550">
        <f t="shared" si="64"/>
        <v>4875.063047203721</v>
      </c>
      <c r="BN71" s="550">
        <f t="shared" si="64"/>
        <v>5318.2505969495141</v>
      </c>
      <c r="BO71" s="550">
        <f t="shared" si="64"/>
        <v>2289.8023403532616</v>
      </c>
      <c r="BP71" s="550">
        <f t="shared" si="64"/>
        <v>2289.8023403532629</v>
      </c>
      <c r="BQ71" s="550">
        <f t="shared" ref="BQ71:EA71" si="65" xml:space="preserve"> BQ$38</f>
        <v>4850.8090021927592</v>
      </c>
      <c r="BR71" s="550">
        <f t="shared" si="65"/>
        <v>5291.7916387557361</v>
      </c>
      <c r="BS71" s="550">
        <f t="shared" si="65"/>
        <v>2278.4102889087189</v>
      </c>
      <c r="BT71" s="550">
        <f t="shared" si="65"/>
        <v>2278.4102889087198</v>
      </c>
      <c r="BU71" s="550">
        <f t="shared" si="65"/>
        <v>4826.675624072398</v>
      </c>
      <c r="BV71" s="550">
        <f t="shared" si="65"/>
        <v>5265.4643171698881</v>
      </c>
      <c r="BW71" s="550">
        <f t="shared" si="65"/>
        <v>2267.074914337034</v>
      </c>
      <c r="BX71" s="550">
        <f t="shared" si="65"/>
        <v>2267.0749143370354</v>
      </c>
      <c r="BY71" s="550">
        <f t="shared" si="65"/>
        <v>4802.6623125098486</v>
      </c>
      <c r="BZ71" s="550">
        <f t="shared" si="65"/>
        <v>5239.2679772834708</v>
      </c>
      <c r="CA71" s="550">
        <f t="shared" si="65"/>
        <v>2255.7959346637153</v>
      </c>
      <c r="CB71" s="550">
        <f t="shared" si="65"/>
        <v>2255.7959346637167</v>
      </c>
      <c r="CC71" s="550">
        <f t="shared" si="65"/>
        <v>4778.7684701590542</v>
      </c>
      <c r="CD71" s="550">
        <f t="shared" si="65"/>
        <v>5213.2019674462408</v>
      </c>
      <c r="CE71" s="550">
        <f t="shared" si="65"/>
        <v>2244.5730693171299</v>
      </c>
      <c r="CF71" s="550">
        <f t="shared" si="65"/>
        <v>2244.5730693171313</v>
      </c>
      <c r="CG71" s="550">
        <f t="shared" si="65"/>
        <v>4754.9935026458261</v>
      </c>
      <c r="CH71" s="550">
        <f t="shared" si="65"/>
        <v>5187.2656392499921</v>
      </c>
      <c r="CI71" s="550">
        <f t="shared" si="65"/>
        <v>2233.4060391215235</v>
      </c>
      <c r="CJ71" s="550">
        <f t="shared" si="65"/>
        <v>2233.4060391215244</v>
      </c>
      <c r="CK71" s="550">
        <f t="shared" si="65"/>
        <v>4731.3368185530617</v>
      </c>
      <c r="CL71" s="550">
        <f t="shared" si="65"/>
        <v>5161.45834751243</v>
      </c>
      <c r="CM71" s="550">
        <f t="shared" si="65"/>
        <v>2222.2945662900729</v>
      </c>
      <c r="CN71" s="550">
        <f t="shared" si="65"/>
        <v>2222.2945662900743</v>
      </c>
      <c r="CO71" s="550">
        <f t="shared" si="65"/>
        <v>4707.7978294060313</v>
      </c>
      <c r="CP71" s="550">
        <f t="shared" si="65"/>
        <v>5135.7794502611241</v>
      </c>
      <c r="CQ71" s="550">
        <f t="shared" si="65"/>
        <v>2211.2383744179833</v>
      </c>
      <c r="CR71" s="550">
        <f t="shared" si="65"/>
        <v>2211.2383744179842</v>
      </c>
      <c r="CS71" s="550">
        <f t="shared" si="65"/>
        <v>4684.3759496577441</v>
      </c>
      <c r="CT71" s="550">
        <f t="shared" si="65"/>
        <v>5110.2283087175383</v>
      </c>
      <c r="CU71" s="550">
        <f t="shared" si="65"/>
        <v>2200.2371884756058</v>
      </c>
      <c r="CV71" s="550">
        <f t="shared" si="65"/>
        <v>2200.2371884756067</v>
      </c>
      <c r="CW71" s="550">
        <f t="shared" si="65"/>
        <v>4661.0705966743726</v>
      </c>
      <c r="CX71" s="550">
        <f t="shared" si="65"/>
        <v>5084.8042872811338</v>
      </c>
      <c r="CY71" s="550">
        <f t="shared" si="65"/>
        <v>2189.2907348015979</v>
      </c>
      <c r="CZ71" s="550">
        <f t="shared" si="65"/>
        <v>2189.2907348015992</v>
      </c>
      <c r="DA71" s="550">
        <f t="shared" si="65"/>
        <v>4637.8811907207701</v>
      </c>
      <c r="DB71" s="550">
        <f t="shared" si="65"/>
        <v>5059.5067535135668</v>
      </c>
      <c r="DC71" s="550">
        <f t="shared" si="65"/>
        <v>2178.3987410961181</v>
      </c>
      <c r="DD71" s="550">
        <f t="shared" si="65"/>
        <v>2178.398741096119</v>
      </c>
      <c r="DE71" s="550">
        <f t="shared" si="65"/>
        <v>4614.8071549460392</v>
      </c>
      <c r="DF71" s="550">
        <f t="shared" si="65"/>
        <v>5034.3350781229519</v>
      </c>
      <c r="DG71" s="550">
        <f t="shared" si="65"/>
        <v>2167.5609364140473</v>
      </c>
      <c r="DH71" s="550">
        <f t="shared" si="65"/>
        <v>2167.5609364140487</v>
      </c>
      <c r="DI71" s="550">
        <f t="shared" si="65"/>
        <v>0</v>
      </c>
      <c r="DJ71" s="550">
        <f t="shared" si="65"/>
        <v>0</v>
      </c>
      <c r="DK71" s="550">
        <f t="shared" si="65"/>
        <v>0</v>
      </c>
      <c r="DL71" s="550">
        <f t="shared" si="65"/>
        <v>0</v>
      </c>
      <c r="DM71" s="550">
        <f t="shared" si="65"/>
        <v>0</v>
      </c>
      <c r="DN71" s="550">
        <f t="shared" si="65"/>
        <v>0</v>
      </c>
      <c r="DO71" s="550">
        <f t="shared" si="65"/>
        <v>0</v>
      </c>
      <c r="DP71" s="550">
        <f t="shared" si="65"/>
        <v>0</v>
      </c>
      <c r="DQ71" s="550">
        <f t="shared" si="65"/>
        <v>0</v>
      </c>
      <c r="DR71" s="550">
        <f t="shared" si="65"/>
        <v>0</v>
      </c>
      <c r="DS71" s="550">
        <f t="shared" si="65"/>
        <v>0</v>
      </c>
      <c r="DT71" s="550">
        <f t="shared" si="65"/>
        <v>0</v>
      </c>
      <c r="DU71" s="550">
        <f t="shared" si="65"/>
        <v>0</v>
      </c>
      <c r="DV71" s="550">
        <f t="shared" si="65"/>
        <v>0</v>
      </c>
      <c r="DW71" s="550">
        <f t="shared" si="65"/>
        <v>0</v>
      </c>
      <c r="DX71" s="550">
        <f t="shared" si="65"/>
        <v>0</v>
      </c>
      <c r="DY71" s="550">
        <f t="shared" si="65"/>
        <v>0</v>
      </c>
      <c r="DZ71" s="550">
        <f t="shared" si="65"/>
        <v>0</v>
      </c>
      <c r="EA71" s="550">
        <f t="shared" si="65"/>
        <v>0</v>
      </c>
    </row>
    <row r="72" spans="1:131" hidden="1" outlineLevel="2" x14ac:dyDescent="0.35">
      <c r="E72" s="158" t="str">
        <f xml:space="preserve"> Time!E$126</f>
        <v>Days in period</v>
      </c>
      <c r="F72" s="158">
        <f xml:space="preserve"> Time!F$126</f>
        <v>0</v>
      </c>
      <c r="G72" s="158" t="str">
        <f xml:space="preserve"> Time!G$126</f>
        <v>days</v>
      </c>
      <c r="H72" s="158">
        <f xml:space="preserve"> Time!H$126</f>
        <v>0</v>
      </c>
      <c r="I72" s="158">
        <f xml:space="preserve"> Time!I$126</f>
        <v>0</v>
      </c>
      <c r="J72" s="158">
        <f xml:space="preserve"> Time!J$126</f>
        <v>92</v>
      </c>
      <c r="K72" s="158">
        <f xml:space="preserve"> Time!K$126</f>
        <v>92</v>
      </c>
      <c r="L72" s="158">
        <f xml:space="preserve"> Time!L$126</f>
        <v>90</v>
      </c>
      <c r="M72" s="158">
        <f xml:space="preserve"> Time!M$126</f>
        <v>91</v>
      </c>
      <c r="N72" s="158">
        <f xml:space="preserve"> Time!N$126</f>
        <v>92</v>
      </c>
      <c r="O72" s="158">
        <f xml:space="preserve"> Time!O$126</f>
        <v>92</v>
      </c>
      <c r="P72" s="158">
        <f xml:space="preserve"> Time!P$126</f>
        <v>90</v>
      </c>
      <c r="Q72" s="158">
        <f xml:space="preserve"> Time!Q$126</f>
        <v>91</v>
      </c>
      <c r="R72" s="158">
        <f xml:space="preserve"> Time!R$126</f>
        <v>92</v>
      </c>
      <c r="S72" s="158">
        <f xml:space="preserve"> Time!S$126</f>
        <v>92</v>
      </c>
      <c r="T72" s="158">
        <f xml:space="preserve"> Time!T$126</f>
        <v>90</v>
      </c>
      <c r="U72" s="158">
        <f xml:space="preserve"> Time!U$126</f>
        <v>91</v>
      </c>
      <c r="V72" s="158">
        <f xml:space="preserve"> Time!V$126</f>
        <v>92</v>
      </c>
      <c r="W72" s="158">
        <f xml:space="preserve"> Time!W$126</f>
        <v>92</v>
      </c>
      <c r="X72" s="158">
        <f xml:space="preserve"> Time!X$126</f>
        <v>91</v>
      </c>
      <c r="Y72" s="158">
        <f xml:space="preserve"> Time!Y$126</f>
        <v>91</v>
      </c>
      <c r="Z72" s="158">
        <f xml:space="preserve"> Time!Z$126</f>
        <v>92</v>
      </c>
      <c r="AA72" s="158">
        <f xml:space="preserve"> Time!AA$126</f>
        <v>92</v>
      </c>
      <c r="AB72" s="158">
        <f xml:space="preserve"> Time!AB$126</f>
        <v>90</v>
      </c>
      <c r="AC72" s="158">
        <f xml:space="preserve"> Time!AC$126</f>
        <v>91</v>
      </c>
      <c r="AD72" s="158">
        <f xml:space="preserve"> Time!AD$126</f>
        <v>92</v>
      </c>
      <c r="AE72" s="158">
        <f xml:space="preserve"> Time!AE$126</f>
        <v>92</v>
      </c>
      <c r="AF72" s="158">
        <f xml:space="preserve"> Time!AF$126</f>
        <v>90</v>
      </c>
      <c r="AG72" s="158">
        <f xml:space="preserve"> Time!AG$126</f>
        <v>91</v>
      </c>
      <c r="AH72" s="158">
        <f xml:space="preserve"> Time!AH$126</f>
        <v>92</v>
      </c>
      <c r="AI72" s="158">
        <f xml:space="preserve"> Time!AI$126</f>
        <v>92</v>
      </c>
      <c r="AJ72" s="158">
        <f xml:space="preserve"> Time!AJ$126</f>
        <v>90</v>
      </c>
      <c r="AK72" s="158">
        <f xml:space="preserve"> Time!AK$126</f>
        <v>91</v>
      </c>
      <c r="AL72" s="158">
        <f xml:space="preserve"> Time!AL$126</f>
        <v>92</v>
      </c>
      <c r="AM72" s="158">
        <f xml:space="preserve"> Time!AM$126</f>
        <v>92</v>
      </c>
      <c r="AN72" s="158">
        <f xml:space="preserve"> Time!AN$126</f>
        <v>91</v>
      </c>
      <c r="AO72" s="158">
        <f xml:space="preserve"> Time!AO$126</f>
        <v>91</v>
      </c>
      <c r="AP72" s="158">
        <f xml:space="preserve"> Time!AP$126</f>
        <v>92</v>
      </c>
      <c r="AQ72" s="158">
        <f xml:space="preserve"> Time!AQ$126</f>
        <v>92</v>
      </c>
      <c r="AR72" s="158">
        <f xml:space="preserve"> Time!AR$126</f>
        <v>90</v>
      </c>
      <c r="AS72" s="158">
        <f xml:space="preserve"> Time!AS$126</f>
        <v>91</v>
      </c>
      <c r="AT72" s="158">
        <f xml:space="preserve"> Time!AT$126</f>
        <v>92</v>
      </c>
      <c r="AU72" s="158">
        <f xml:space="preserve"> Time!AU$126</f>
        <v>92</v>
      </c>
      <c r="AV72" s="158">
        <f xml:space="preserve"> Time!AV$126</f>
        <v>90</v>
      </c>
      <c r="AW72" s="158">
        <f xml:space="preserve"> Time!AW$126</f>
        <v>91</v>
      </c>
      <c r="AX72" s="158">
        <f xml:space="preserve"> Time!AX$126</f>
        <v>92</v>
      </c>
      <c r="AY72" s="158">
        <f xml:space="preserve"> Time!AY$126</f>
        <v>92</v>
      </c>
      <c r="AZ72" s="158">
        <f xml:space="preserve"> Time!AZ$126</f>
        <v>90</v>
      </c>
      <c r="BA72" s="158">
        <f xml:space="preserve"> Time!BA$126</f>
        <v>91</v>
      </c>
      <c r="BB72" s="158">
        <f xml:space="preserve"> Time!BB$126</f>
        <v>92</v>
      </c>
      <c r="BC72" s="158">
        <f xml:space="preserve"> Time!BC$126</f>
        <v>92</v>
      </c>
      <c r="BD72" s="158">
        <f xml:space="preserve"> Time!BD$126</f>
        <v>91</v>
      </c>
      <c r="BE72" s="158">
        <f xml:space="preserve"> Time!BE$126</f>
        <v>91</v>
      </c>
      <c r="BF72" s="158">
        <f xml:space="preserve"> Time!BF$126</f>
        <v>92</v>
      </c>
      <c r="BG72" s="158">
        <f xml:space="preserve"> Time!BG$126</f>
        <v>92</v>
      </c>
      <c r="BH72" s="158">
        <f xml:space="preserve"> Time!BH$126</f>
        <v>90</v>
      </c>
      <c r="BI72" s="158">
        <f xml:space="preserve"> Time!BI$126</f>
        <v>91</v>
      </c>
      <c r="BJ72" s="158">
        <f xml:space="preserve"> Time!BJ$126</f>
        <v>92</v>
      </c>
      <c r="BK72" s="158">
        <f xml:space="preserve"> Time!BK$126</f>
        <v>92</v>
      </c>
      <c r="BL72" s="158">
        <f xml:space="preserve"> Time!BL$126</f>
        <v>90</v>
      </c>
      <c r="BM72" s="158">
        <f xml:space="preserve"> Time!BM$126</f>
        <v>91</v>
      </c>
      <c r="BN72" s="158">
        <f xml:space="preserve"> Time!BN$126</f>
        <v>92</v>
      </c>
      <c r="BO72" s="158">
        <f xml:space="preserve"> Time!BO$126</f>
        <v>92</v>
      </c>
      <c r="BP72" s="158">
        <f xml:space="preserve"> Time!BP$126</f>
        <v>90</v>
      </c>
      <c r="BQ72" s="158">
        <f xml:space="preserve"> Time!BQ$126</f>
        <v>91</v>
      </c>
      <c r="BR72" s="158">
        <f xml:space="preserve"> Time!BR$126</f>
        <v>92</v>
      </c>
      <c r="BS72" s="158">
        <f xml:space="preserve"> Time!BS$126</f>
        <v>92</v>
      </c>
      <c r="BT72" s="158">
        <f xml:space="preserve"> Time!BT$126</f>
        <v>91</v>
      </c>
      <c r="BU72" s="158">
        <f xml:space="preserve"> Time!BU$126</f>
        <v>91</v>
      </c>
      <c r="BV72" s="158">
        <f xml:space="preserve"> Time!BV$126</f>
        <v>92</v>
      </c>
      <c r="BW72" s="158">
        <f xml:space="preserve"> Time!BW$126</f>
        <v>92</v>
      </c>
      <c r="BX72" s="158">
        <f xml:space="preserve"> Time!BX$126</f>
        <v>90</v>
      </c>
      <c r="BY72" s="158">
        <f xml:space="preserve"> Time!BY$126</f>
        <v>91</v>
      </c>
      <c r="BZ72" s="158">
        <f xml:space="preserve"> Time!BZ$126</f>
        <v>92</v>
      </c>
      <c r="CA72" s="158">
        <f xml:space="preserve"> Time!CA$126</f>
        <v>92</v>
      </c>
      <c r="CB72" s="158">
        <f xml:space="preserve"> Time!CB$126</f>
        <v>90</v>
      </c>
      <c r="CC72" s="158">
        <f xml:space="preserve"> Time!CC$126</f>
        <v>91</v>
      </c>
      <c r="CD72" s="158">
        <f xml:space="preserve"> Time!CD$126</f>
        <v>92</v>
      </c>
      <c r="CE72" s="158">
        <f xml:space="preserve"> Time!CE$126</f>
        <v>92</v>
      </c>
      <c r="CF72" s="158">
        <f xml:space="preserve"> Time!CF$126</f>
        <v>90</v>
      </c>
      <c r="CG72" s="158">
        <f xml:space="preserve"> Time!CG$126</f>
        <v>91</v>
      </c>
      <c r="CH72" s="158">
        <f xml:space="preserve"> Time!CH$126</f>
        <v>92</v>
      </c>
      <c r="CI72" s="158">
        <f xml:space="preserve"> Time!CI$126</f>
        <v>92</v>
      </c>
      <c r="CJ72" s="158">
        <f xml:space="preserve"> Time!CJ$126</f>
        <v>91</v>
      </c>
      <c r="CK72" s="158">
        <f xml:space="preserve"> Time!CK$126</f>
        <v>91</v>
      </c>
      <c r="CL72" s="158">
        <f xml:space="preserve"> Time!CL$126</f>
        <v>92</v>
      </c>
      <c r="CM72" s="158">
        <f xml:space="preserve"> Time!CM$126</f>
        <v>92</v>
      </c>
      <c r="CN72" s="158">
        <f xml:space="preserve"> Time!CN$126</f>
        <v>90</v>
      </c>
      <c r="CO72" s="158">
        <f xml:space="preserve"> Time!CO$126</f>
        <v>91</v>
      </c>
      <c r="CP72" s="158">
        <f xml:space="preserve"> Time!CP$126</f>
        <v>92</v>
      </c>
      <c r="CQ72" s="158">
        <f xml:space="preserve"> Time!CQ$126</f>
        <v>92</v>
      </c>
      <c r="CR72" s="158">
        <f xml:space="preserve"> Time!CR$126</f>
        <v>90</v>
      </c>
      <c r="CS72" s="158">
        <f xml:space="preserve"> Time!CS$126</f>
        <v>91</v>
      </c>
      <c r="CT72" s="158">
        <f xml:space="preserve"> Time!CT$126</f>
        <v>92</v>
      </c>
      <c r="CU72" s="158">
        <f xml:space="preserve"> Time!CU$126</f>
        <v>92</v>
      </c>
      <c r="CV72" s="158">
        <f xml:space="preserve"> Time!CV$126</f>
        <v>90</v>
      </c>
      <c r="CW72" s="158">
        <f xml:space="preserve"> Time!CW$126</f>
        <v>91</v>
      </c>
      <c r="CX72" s="158">
        <f xml:space="preserve"> Time!CX$126</f>
        <v>92</v>
      </c>
      <c r="CY72" s="158">
        <f xml:space="preserve"> Time!CY$126</f>
        <v>92</v>
      </c>
      <c r="CZ72" s="158">
        <f xml:space="preserve"> Time!CZ$126</f>
        <v>91</v>
      </c>
      <c r="DA72" s="158">
        <f xml:space="preserve"> Time!DA$126</f>
        <v>91</v>
      </c>
      <c r="DB72" s="158">
        <f xml:space="preserve"> Time!DB$126</f>
        <v>92</v>
      </c>
      <c r="DC72" s="158">
        <f xml:space="preserve"> Time!DC$126</f>
        <v>92</v>
      </c>
      <c r="DD72" s="158">
        <f xml:space="preserve"> Time!DD$126</f>
        <v>90</v>
      </c>
      <c r="DE72" s="158">
        <f xml:space="preserve"> Time!DE$126</f>
        <v>91</v>
      </c>
      <c r="DF72" s="158">
        <f xml:space="preserve"> Time!DF$126</f>
        <v>92</v>
      </c>
      <c r="DG72" s="158">
        <f xml:space="preserve"> Time!DG$126</f>
        <v>92</v>
      </c>
      <c r="DH72" s="158">
        <f xml:space="preserve"> Time!DH$126</f>
        <v>90</v>
      </c>
      <c r="DI72" s="158">
        <f xml:space="preserve"> Time!DI$126</f>
        <v>91</v>
      </c>
      <c r="DJ72" s="158">
        <f xml:space="preserve"> Time!DJ$126</f>
        <v>92</v>
      </c>
      <c r="DK72" s="158">
        <f xml:space="preserve"> Time!DK$126</f>
        <v>92</v>
      </c>
      <c r="DL72" s="158">
        <f xml:space="preserve"> Time!DL$126</f>
        <v>90</v>
      </c>
      <c r="DM72" s="158">
        <f xml:space="preserve"> Time!DM$126</f>
        <v>91</v>
      </c>
      <c r="DN72" s="158">
        <f xml:space="preserve"> Time!DN$126</f>
        <v>92</v>
      </c>
      <c r="DO72" s="158">
        <f xml:space="preserve"> Time!DO$126</f>
        <v>92</v>
      </c>
      <c r="DP72" s="158">
        <f xml:space="preserve"> Time!DP$126</f>
        <v>91</v>
      </c>
      <c r="DQ72" s="158">
        <f xml:space="preserve"> Time!DQ$126</f>
        <v>91</v>
      </c>
      <c r="DR72" s="158">
        <f xml:space="preserve"> Time!DR$126</f>
        <v>92</v>
      </c>
      <c r="DS72" s="158">
        <f xml:space="preserve"> Time!DS$126</f>
        <v>92</v>
      </c>
      <c r="DT72" s="158">
        <f xml:space="preserve"> Time!DT$126</f>
        <v>90</v>
      </c>
      <c r="DU72" s="158">
        <f xml:space="preserve"> Time!DU$126</f>
        <v>91</v>
      </c>
      <c r="DV72" s="158">
        <f xml:space="preserve"> Time!DV$126</f>
        <v>92</v>
      </c>
      <c r="DW72" s="158">
        <f xml:space="preserve"> Time!DW$126</f>
        <v>92</v>
      </c>
      <c r="DX72" s="158">
        <f xml:space="preserve"> Time!DX$126</f>
        <v>90</v>
      </c>
      <c r="DY72" s="158">
        <f xml:space="preserve"> Time!DY$126</f>
        <v>91</v>
      </c>
      <c r="DZ72" s="158">
        <f xml:space="preserve"> Time!DZ$126</f>
        <v>92</v>
      </c>
      <c r="EA72" s="158">
        <f xml:space="preserve"> Time!EA$126</f>
        <v>92</v>
      </c>
    </row>
    <row r="73" spans="1:131" hidden="1" outlineLevel="2" x14ac:dyDescent="0.35">
      <c r="E73" s="7" t="s">
        <v>198</v>
      </c>
      <c r="G73" s="7" t="str">
        <f xml:space="preserve"> SMU</f>
        <v>$ 000s</v>
      </c>
      <c r="J73" s="7">
        <f t="shared" ref="J73:AO73" si="66" xml:space="preserve"> J71 / J72 * (J72 - $F70)</f>
        <v>0</v>
      </c>
      <c r="K73" s="7">
        <f t="shared" si="66"/>
        <v>0</v>
      </c>
      <c r="L73" s="7">
        <f t="shared" si="66"/>
        <v>0</v>
      </c>
      <c r="M73" s="7">
        <f t="shared" si="66"/>
        <v>1771.9821428571429</v>
      </c>
      <c r="N73" s="7">
        <f t="shared" si="66"/>
        <v>1973.7391304347825</v>
      </c>
      <c r="O73" s="7">
        <f t="shared" si="66"/>
        <v>849.80434782608643</v>
      </c>
      <c r="P73" s="7">
        <f t="shared" si="66"/>
        <v>814.39583333333326</v>
      </c>
      <c r="Q73" s="7">
        <f t="shared" si="66"/>
        <v>1763.1663113006402</v>
      </c>
      <c r="R73" s="7">
        <f t="shared" si="66"/>
        <v>1963.9195327709281</v>
      </c>
      <c r="S73" s="7">
        <f t="shared" si="66"/>
        <v>845.57646549859351</v>
      </c>
      <c r="T73" s="7">
        <f t="shared" si="66"/>
        <v>810.34411276948595</v>
      </c>
      <c r="U73" s="7">
        <f t="shared" si="66"/>
        <v>1754.394339602627</v>
      </c>
      <c r="V73" s="7">
        <f t="shared" si="66"/>
        <v>1954.1487888267945</v>
      </c>
      <c r="W73" s="7">
        <f t="shared" si="66"/>
        <v>841.36961741153618</v>
      </c>
      <c r="X73" s="7">
        <f t="shared" si="66"/>
        <v>824.03370496487048</v>
      </c>
      <c r="Y73" s="7">
        <f t="shared" si="66"/>
        <v>1745.666009554853</v>
      </c>
      <c r="Z73" s="7">
        <f t="shared" si="66"/>
        <v>1944.4266555490497</v>
      </c>
      <c r="AA73" s="7">
        <f t="shared" si="66"/>
        <v>837.18369891695136</v>
      </c>
      <c r="AB73" s="7">
        <f t="shared" si="66"/>
        <v>802.30104479541217</v>
      </c>
      <c r="AC73" s="7">
        <f t="shared" si="66"/>
        <v>1736.9811040346799</v>
      </c>
      <c r="AD73" s="7">
        <f t="shared" si="66"/>
        <v>1934.7528910935821</v>
      </c>
      <c r="AE73" s="7">
        <f t="shared" si="66"/>
        <v>833.01860588751401</v>
      </c>
      <c r="AF73" s="7">
        <f t="shared" si="66"/>
        <v>798.30949730886812</v>
      </c>
      <c r="AG73" s="7">
        <f t="shared" si="66"/>
        <v>1728.3394069996818</v>
      </c>
      <c r="AH73" s="7">
        <f t="shared" si="66"/>
        <v>1925.1272548194847</v>
      </c>
      <c r="AI73" s="7">
        <f t="shared" si="66"/>
        <v>828.87423471394459</v>
      </c>
      <c r="AJ73" s="7">
        <f t="shared" si="66"/>
        <v>794.3378082675307</v>
      </c>
      <c r="AK73" s="7">
        <f t="shared" si="66"/>
        <v>1719.7407034822711</v>
      </c>
      <c r="AL73" s="7">
        <f t="shared" si="66"/>
        <v>1915.5495072830702</v>
      </c>
      <c r="AM73" s="7">
        <f t="shared" si="66"/>
        <v>824.7504823024326</v>
      </c>
      <c r="AN73" s="7">
        <f t="shared" si="66"/>
        <v>807.7569970901576</v>
      </c>
      <c r="AO73" s="7">
        <f t="shared" si="66"/>
        <v>1711.1847795843491</v>
      </c>
      <c r="AP73" s="7">
        <f t="shared" ref="AP73:BU73" si="67" xml:space="preserve"> AP71 / AP72 * (AP72 - $F70)</f>
        <v>1906.0194102319103</v>
      </c>
      <c r="AQ73" s="7">
        <f t="shared" si="67"/>
        <v>820.64724607207211</v>
      </c>
      <c r="AR73" s="7">
        <f t="shared" si="67"/>
        <v>786.45361081906958</v>
      </c>
      <c r="AS73" s="7">
        <f t="shared" si="67"/>
        <v>1702.6714224719897</v>
      </c>
      <c r="AT73" s="7">
        <f t="shared" si="67"/>
        <v>1896.5367265989159</v>
      </c>
      <c r="AU73" s="7">
        <f t="shared" si="67"/>
        <v>816.56442395231079</v>
      </c>
      <c r="AV73" s="7">
        <f t="shared" si="67"/>
        <v>782.54090628763151</v>
      </c>
      <c r="AW73" s="7">
        <f t="shared" si="67"/>
        <v>1694.2004203701392</v>
      </c>
      <c r="AX73" s="7">
        <f t="shared" si="67"/>
        <v>1887.1012204964345</v>
      </c>
      <c r="AY73" s="7">
        <f t="shared" si="67"/>
        <v>812.50191438040861</v>
      </c>
      <c r="AZ73" s="7">
        <f t="shared" si="67"/>
        <v>778.64766794789205</v>
      </c>
      <c r="BA73" s="7">
        <f t="shared" si="67"/>
        <v>1685.7715625573526</v>
      </c>
      <c r="BB73" s="7">
        <f t="shared" si="67"/>
        <v>1877.7126572103825</v>
      </c>
      <c r="BC73" s="7">
        <f t="shared" si="67"/>
        <v>808.45961629891428</v>
      </c>
      <c r="BD73" s="7">
        <f t="shared" si="67"/>
        <v>791.80179453451399</v>
      </c>
      <c r="BE73" s="7">
        <f t="shared" si="67"/>
        <v>1677.38463936055</v>
      </c>
      <c r="BF73" s="7">
        <f t="shared" si="67"/>
        <v>1868.3708031944107</v>
      </c>
      <c r="BG73" s="7">
        <f t="shared" si="67"/>
        <v>804.43742915314851</v>
      </c>
      <c r="BH73" s="7">
        <f t="shared" si="67"/>
        <v>770.91920293843452</v>
      </c>
      <c r="BI73" s="7">
        <f t="shared" si="67"/>
        <v>1669.0394421498013</v>
      </c>
      <c r="BJ73" s="7">
        <f t="shared" si="67"/>
        <v>1859.0754260640906</v>
      </c>
      <c r="BK73" s="7">
        <f t="shared" si="67"/>
        <v>800.43525288870535</v>
      </c>
      <c r="BL73" s="7">
        <f t="shared" si="67"/>
        <v>767.08378401834307</v>
      </c>
      <c r="BM73" s="7">
        <f t="shared" si="67"/>
        <v>1660.7357633331358</v>
      </c>
      <c r="BN73" s="7">
        <f t="shared" si="67"/>
        <v>1849.8262945911354</v>
      </c>
      <c r="BO73" s="7">
        <f t="shared" si="67"/>
        <v>796.45298794896053</v>
      </c>
      <c r="BP73" s="7">
        <f t="shared" si="67"/>
        <v>763.26744678442105</v>
      </c>
      <c r="BQ73" s="7">
        <f t="shared" si="67"/>
        <v>1652.4733963513795</v>
      </c>
      <c r="BR73" s="7">
        <f t="shared" si="67"/>
        <v>1840.6231786976473</v>
      </c>
      <c r="BS73" s="7">
        <f t="shared" si="67"/>
        <v>792.49053527259787</v>
      </c>
      <c r="BT73" s="7">
        <f t="shared" si="67"/>
        <v>776.16174677110234</v>
      </c>
      <c r="BU73" s="7">
        <f t="shared" si="67"/>
        <v>1644.2521356730147</v>
      </c>
      <c r="BV73" s="7">
        <f t="shared" ref="BV73:DA73" si="68" xml:space="preserve"> BV71 / BV72 * (BV72 - $F70)</f>
        <v>1831.4658494503958</v>
      </c>
      <c r="BW73" s="7">
        <f t="shared" si="68"/>
        <v>788.54779629114228</v>
      </c>
      <c r="BX73" s="7">
        <f t="shared" si="68"/>
        <v>755.69163811234512</v>
      </c>
      <c r="BY73" s="7">
        <f t="shared" si="68"/>
        <v>1636.0717767890692</v>
      </c>
      <c r="BZ73" s="7">
        <f t="shared" si="68"/>
        <v>1822.3540790551203</v>
      </c>
      <c r="CA73" s="7">
        <f t="shared" si="68"/>
        <v>784.62467292650967</v>
      </c>
      <c r="CB73" s="7">
        <f t="shared" si="68"/>
        <v>751.93197822123886</v>
      </c>
      <c r="CC73" s="7">
        <f t="shared" si="68"/>
        <v>1627.9321162080296</v>
      </c>
      <c r="CD73" s="7">
        <f t="shared" si="68"/>
        <v>1813.2876408508664</v>
      </c>
      <c r="CE73" s="7">
        <f t="shared" si="68"/>
        <v>780.72106758856694</v>
      </c>
      <c r="CF73" s="7">
        <f t="shared" si="68"/>
        <v>748.19102310571043</v>
      </c>
      <c r="CG73" s="7">
        <f t="shared" si="68"/>
        <v>1619.8329514507759</v>
      </c>
      <c r="CH73" s="7">
        <f t="shared" si="68"/>
        <v>1804.266309304345</v>
      </c>
      <c r="CI73" s="7">
        <f t="shared" si="68"/>
        <v>776.83688317270378</v>
      </c>
      <c r="CJ73" s="7">
        <f t="shared" si="68"/>
        <v>760.83062871172808</v>
      </c>
      <c r="CK73" s="7">
        <f t="shared" si="68"/>
        <v>1611.7740810455487</v>
      </c>
      <c r="CL73" s="7">
        <f t="shared" si="68"/>
        <v>1795.2898600043234</v>
      </c>
      <c r="CM73" s="7">
        <f t="shared" si="68"/>
        <v>772.97202305741666</v>
      </c>
      <c r="CN73" s="7">
        <f t="shared" si="68"/>
        <v>740.7648554300248</v>
      </c>
      <c r="CO73" s="7">
        <f t="shared" si="68"/>
        <v>1603.7553045229336</v>
      </c>
      <c r="CP73" s="7">
        <f t="shared" si="68"/>
        <v>1786.3580696560432</v>
      </c>
      <c r="CQ73" s="7">
        <f t="shared" si="68"/>
        <v>769.12639110190719</v>
      </c>
      <c r="CR73" s="7">
        <f t="shared" si="68"/>
        <v>737.07945813932804</v>
      </c>
      <c r="CS73" s="7">
        <f t="shared" si="68"/>
        <v>1595.7764224108798</v>
      </c>
      <c r="CT73" s="7">
        <f t="shared" si="68"/>
        <v>1777.4707160756655</v>
      </c>
      <c r="CU73" s="7">
        <f t="shared" si="68"/>
        <v>765.29989164368897</v>
      </c>
      <c r="CV73" s="7">
        <f t="shared" si="68"/>
        <v>733.41239615853556</v>
      </c>
      <c r="CW73" s="7">
        <f t="shared" si="68"/>
        <v>1587.8372362297312</v>
      </c>
      <c r="CX73" s="7">
        <f t="shared" si="68"/>
        <v>1768.6275781847421</v>
      </c>
      <c r="CY73" s="7">
        <f t="shared" si="68"/>
        <v>761.49242949620793</v>
      </c>
      <c r="CZ73" s="7">
        <f t="shared" si="68"/>
        <v>745.80233822911623</v>
      </c>
      <c r="DA73" s="7">
        <f t="shared" si="68"/>
        <v>1579.9375484872953</v>
      </c>
      <c r="DB73" s="7">
        <f t="shared" ref="DB73:EA73" si="69" xml:space="preserve"> DB71 / DB72 * (DB72 - $F70)</f>
        <v>1759.8284360047189</v>
      </c>
      <c r="DC73" s="7">
        <f t="shared" si="69"/>
        <v>757.70390994647585</v>
      </c>
      <c r="DD73" s="7">
        <f t="shared" si="69"/>
        <v>726.13291369870637</v>
      </c>
      <c r="DE73" s="7">
        <f t="shared" si="69"/>
        <v>1572.0771626739254</v>
      </c>
      <c r="DF73" s="7">
        <f t="shared" si="69"/>
        <v>1751.0730706514616</v>
      </c>
      <c r="DG73" s="7">
        <f t="shared" si="69"/>
        <v>753.93423875271208</v>
      </c>
      <c r="DH73" s="7">
        <f t="shared" si="69"/>
        <v>722.52031213801627</v>
      </c>
      <c r="DI73" s="7">
        <f t="shared" si="69"/>
        <v>0</v>
      </c>
      <c r="DJ73" s="7">
        <f t="shared" si="69"/>
        <v>0</v>
      </c>
      <c r="DK73" s="7">
        <f t="shared" si="69"/>
        <v>0</v>
      </c>
      <c r="DL73" s="7">
        <f t="shared" si="69"/>
        <v>0</v>
      </c>
      <c r="DM73" s="7">
        <f t="shared" si="69"/>
        <v>0</v>
      </c>
      <c r="DN73" s="7">
        <f t="shared" si="69"/>
        <v>0</v>
      </c>
      <c r="DO73" s="7">
        <f t="shared" si="69"/>
        <v>0</v>
      </c>
      <c r="DP73" s="7">
        <f t="shared" si="69"/>
        <v>0</v>
      </c>
      <c r="DQ73" s="7">
        <f t="shared" si="69"/>
        <v>0</v>
      </c>
      <c r="DR73" s="7">
        <f t="shared" si="69"/>
        <v>0</v>
      </c>
      <c r="DS73" s="7">
        <f t="shared" si="69"/>
        <v>0</v>
      </c>
      <c r="DT73" s="7">
        <f t="shared" si="69"/>
        <v>0</v>
      </c>
      <c r="DU73" s="7">
        <f t="shared" si="69"/>
        <v>0</v>
      </c>
      <c r="DV73" s="7">
        <f t="shared" si="69"/>
        <v>0</v>
      </c>
      <c r="DW73" s="7">
        <f t="shared" si="69"/>
        <v>0</v>
      </c>
      <c r="DX73" s="7">
        <f t="shared" si="69"/>
        <v>0</v>
      </c>
      <c r="DY73" s="7">
        <f t="shared" si="69"/>
        <v>0</v>
      </c>
      <c r="DZ73" s="7">
        <f t="shared" si="69"/>
        <v>0</v>
      </c>
      <c r="EA73" s="7">
        <f t="shared" si="69"/>
        <v>0</v>
      </c>
    </row>
    <row r="74" spans="1:131" hidden="1" outlineLevel="1" x14ac:dyDescent="0.35"/>
    <row r="75" spans="1:131" hidden="1" outlineLevel="1" x14ac:dyDescent="0.35">
      <c r="B75" s="8" t="s">
        <v>196</v>
      </c>
    </row>
    <row r="76" spans="1:131" hidden="1" outlineLevel="2" x14ac:dyDescent="0.35">
      <c r="E76" s="53" t="str">
        <f t="shared" ref="E76:AJ76" si="70" xml:space="preserve"> E$83</f>
        <v>Accounts receivable - balance BEG</v>
      </c>
      <c r="F76" s="53">
        <f t="shared" si="70"/>
        <v>0</v>
      </c>
      <c r="G76" s="53" t="str">
        <f t="shared" si="70"/>
        <v>$ 000s</v>
      </c>
      <c r="H76" s="53">
        <f t="shared" si="70"/>
        <v>0</v>
      </c>
      <c r="I76" s="53">
        <f t="shared" si="70"/>
        <v>0</v>
      </c>
      <c r="J76" s="53">
        <f t="shared" si="70"/>
        <v>0</v>
      </c>
      <c r="K76" s="53">
        <f t="shared" si="70"/>
        <v>0</v>
      </c>
      <c r="L76" s="53">
        <f t="shared" si="70"/>
        <v>0</v>
      </c>
      <c r="M76" s="53">
        <f t="shared" si="70"/>
        <v>0</v>
      </c>
      <c r="N76" s="53">
        <f t="shared" si="70"/>
        <v>3429.6428571428569</v>
      </c>
      <c r="O76" s="53">
        <f t="shared" si="70"/>
        <v>3700.7608695652179</v>
      </c>
      <c r="P76" s="53">
        <f t="shared" si="70"/>
        <v>1593.3831521739121</v>
      </c>
      <c r="Q76" s="53">
        <f t="shared" si="70"/>
        <v>1628.791666666667</v>
      </c>
      <c r="R76" s="53">
        <f t="shared" si="70"/>
        <v>3412.5799573560776</v>
      </c>
      <c r="S76" s="53">
        <f t="shared" si="70"/>
        <v>3682.3491239454906</v>
      </c>
      <c r="T76" s="53">
        <f t="shared" si="70"/>
        <v>1585.4558728098627</v>
      </c>
      <c r="U76" s="53">
        <f t="shared" si="70"/>
        <v>1620.6882255389719</v>
      </c>
      <c r="V76" s="53">
        <f t="shared" si="70"/>
        <v>3395.6019476179881</v>
      </c>
      <c r="W76" s="53">
        <f t="shared" si="70"/>
        <v>3664.0289790502393</v>
      </c>
      <c r="X76" s="53">
        <f t="shared" si="70"/>
        <v>1577.5680326466309</v>
      </c>
      <c r="Y76" s="53">
        <f t="shared" si="70"/>
        <v>1594.9039450932974</v>
      </c>
      <c r="Z76" s="53">
        <f t="shared" si="70"/>
        <v>3378.7084055900377</v>
      </c>
      <c r="AA76" s="53">
        <f t="shared" si="70"/>
        <v>3645.7999791544689</v>
      </c>
      <c r="AB76" s="53">
        <f t="shared" si="70"/>
        <v>1569.7194354692838</v>
      </c>
      <c r="AC76" s="53">
        <f t="shared" si="70"/>
        <v>1604.6020895908246</v>
      </c>
      <c r="AD76" s="53">
        <f t="shared" si="70"/>
        <v>3361.8989110348639</v>
      </c>
      <c r="AE76" s="53">
        <f t="shared" si="70"/>
        <v>3627.6616708004658</v>
      </c>
      <c r="AF76" s="53">
        <f t="shared" si="70"/>
        <v>1561.9098860390886</v>
      </c>
      <c r="AG76" s="53">
        <f t="shared" si="70"/>
        <v>1596.618994617736</v>
      </c>
      <c r="AH76" s="53">
        <f t="shared" si="70"/>
        <v>3345.1730458058355</v>
      </c>
      <c r="AI76" s="53">
        <f t="shared" si="70"/>
        <v>3609.6136027865341</v>
      </c>
      <c r="AJ76" s="53">
        <f t="shared" si="70"/>
        <v>1554.1391900886456</v>
      </c>
      <c r="AK76" s="53">
        <f t="shared" ref="AK76:BP76" si="71" xml:space="preserve"> AK$83</f>
        <v>1588.6756165350612</v>
      </c>
      <c r="AL76" s="53">
        <f t="shared" si="71"/>
        <v>3328.5303938366533</v>
      </c>
      <c r="AM76" s="53">
        <f t="shared" si="71"/>
        <v>3591.6553261557565</v>
      </c>
      <c r="AN76" s="53">
        <f t="shared" si="71"/>
        <v>1546.4071543170603</v>
      </c>
      <c r="AO76" s="53">
        <f t="shared" si="71"/>
        <v>1563.4006395293372</v>
      </c>
      <c r="AP76" s="53">
        <f t="shared" si="71"/>
        <v>3311.9705411309983</v>
      </c>
      <c r="AQ76" s="53">
        <f t="shared" si="71"/>
        <v>3573.7863941848309</v>
      </c>
      <c r="AR76" s="53">
        <f t="shared" si="71"/>
        <v>1538.7135863851354</v>
      </c>
      <c r="AS76" s="53">
        <f t="shared" si="71"/>
        <v>1572.9072216381392</v>
      </c>
      <c r="AT76" s="53">
        <f t="shared" si="71"/>
        <v>3295.4930757522379</v>
      </c>
      <c r="AU76" s="53">
        <f t="shared" si="71"/>
        <v>3556.0063623729684</v>
      </c>
      <c r="AV76" s="53">
        <f t="shared" si="71"/>
        <v>1531.0582949105828</v>
      </c>
      <c r="AW76" s="53">
        <f t="shared" si="71"/>
        <v>1565.081812575263</v>
      </c>
      <c r="AX76" s="53">
        <f t="shared" si="71"/>
        <v>3279.097587813173</v>
      </c>
      <c r="AY76" s="53">
        <f t="shared" si="71"/>
        <v>3538.3147884308146</v>
      </c>
      <c r="AZ76" s="53">
        <f t="shared" si="71"/>
        <v>1523.4410894632665</v>
      </c>
      <c r="BA76" s="53">
        <f t="shared" si="71"/>
        <v>1557.2953358957843</v>
      </c>
      <c r="BB76" s="53">
        <f t="shared" si="71"/>
        <v>3262.7836694658436</v>
      </c>
      <c r="BC76" s="53">
        <f t="shared" si="71"/>
        <v>3520.7112322694684</v>
      </c>
      <c r="BD76" s="53">
        <f t="shared" si="71"/>
        <v>1515.8617805604645</v>
      </c>
      <c r="BE76" s="53">
        <f t="shared" si="71"/>
        <v>1532.5196023248659</v>
      </c>
      <c r="BF76" s="53">
        <f t="shared" si="71"/>
        <v>3246.5509148913875</v>
      </c>
      <c r="BG76" s="53">
        <f t="shared" si="71"/>
        <v>3503.1952559895199</v>
      </c>
      <c r="BH76" s="53">
        <f t="shared" si="71"/>
        <v>1508.3201796621534</v>
      </c>
      <c r="BI76" s="53">
        <f t="shared" si="71"/>
        <v>1541.8384058768693</v>
      </c>
      <c r="BJ76" s="53">
        <f t="shared" si="71"/>
        <v>3230.3989202899388</v>
      </c>
      <c r="BK76" s="53">
        <f t="shared" si="71"/>
        <v>3485.7664238701709</v>
      </c>
      <c r="BL76" s="53">
        <f t="shared" si="71"/>
        <v>1500.8160991663217</v>
      </c>
      <c r="BM76" s="53">
        <f t="shared" si="71"/>
        <v>1534.1675680366861</v>
      </c>
      <c r="BN76" s="53">
        <f t="shared" si="71"/>
        <v>3214.3272838705852</v>
      </c>
      <c r="BO76" s="53">
        <f t="shared" si="71"/>
        <v>3468.4243023583786</v>
      </c>
      <c r="BP76" s="53">
        <f t="shared" si="71"/>
        <v>1493.3493524043015</v>
      </c>
      <c r="BQ76" s="53">
        <f t="shared" ref="BQ76:CV76" si="72" xml:space="preserve"> BQ$83</f>
        <v>1526.5348935688421</v>
      </c>
      <c r="BR76" s="53">
        <f t="shared" si="72"/>
        <v>3198.3356058413801</v>
      </c>
      <c r="BS76" s="53">
        <f t="shared" si="72"/>
        <v>3451.1684600580884</v>
      </c>
      <c r="BT76" s="53">
        <f t="shared" si="72"/>
        <v>1485.9197536361207</v>
      </c>
      <c r="BU76" s="53">
        <f t="shared" si="72"/>
        <v>1502.2485421376177</v>
      </c>
      <c r="BV76" s="53">
        <f t="shared" si="72"/>
        <v>3182.4234883993831</v>
      </c>
      <c r="BW76" s="53">
        <f t="shared" si="72"/>
        <v>3433.9984677194925</v>
      </c>
      <c r="BX76" s="53">
        <f t="shared" si="72"/>
        <v>1478.5271180458922</v>
      </c>
      <c r="BY76" s="53">
        <f t="shared" si="72"/>
        <v>1511.3832762246902</v>
      </c>
      <c r="BZ76" s="53">
        <f t="shared" si="72"/>
        <v>3166.5905357207794</v>
      </c>
      <c r="CA76" s="53">
        <f t="shared" si="72"/>
        <v>3416.9138982283503</v>
      </c>
      <c r="CB76" s="53">
        <f t="shared" si="72"/>
        <v>1471.1712617372059</v>
      </c>
      <c r="CC76" s="53">
        <f t="shared" si="72"/>
        <v>1503.863956442478</v>
      </c>
      <c r="CD76" s="53">
        <f t="shared" si="72"/>
        <v>3150.8363539510251</v>
      </c>
      <c r="CE76" s="53">
        <f t="shared" si="72"/>
        <v>3399.9143265953735</v>
      </c>
      <c r="CF76" s="53">
        <f t="shared" si="72"/>
        <v>1463.8520017285628</v>
      </c>
      <c r="CG76" s="53">
        <f t="shared" si="72"/>
        <v>1496.3820462114209</v>
      </c>
      <c r="CH76" s="53">
        <f t="shared" si="72"/>
        <v>3135.1605511950502</v>
      </c>
      <c r="CI76" s="53">
        <f t="shared" si="72"/>
        <v>3382.9993299456482</v>
      </c>
      <c r="CJ76" s="53">
        <f t="shared" si="72"/>
        <v>1456.5691559488196</v>
      </c>
      <c r="CK76" s="53">
        <f t="shared" si="72"/>
        <v>1472.5754104097964</v>
      </c>
      <c r="CL76" s="53">
        <f t="shared" si="72"/>
        <v>3119.5627375075128</v>
      </c>
      <c r="CM76" s="53">
        <f t="shared" si="72"/>
        <v>3366.1684875081073</v>
      </c>
      <c r="CN76" s="53">
        <f t="shared" si="72"/>
        <v>1449.3225432326562</v>
      </c>
      <c r="CO76" s="53">
        <f t="shared" si="72"/>
        <v>1481.5297108600494</v>
      </c>
      <c r="CP76" s="53">
        <f t="shared" si="72"/>
        <v>3104.042524883097</v>
      </c>
      <c r="CQ76" s="53">
        <f t="shared" si="72"/>
        <v>3349.4213806050811</v>
      </c>
      <c r="CR76" s="53">
        <f t="shared" si="72"/>
        <v>1442.1119833160765</v>
      </c>
      <c r="CS76" s="53">
        <f t="shared" si="72"/>
        <v>1474.1589162786563</v>
      </c>
      <c r="CT76" s="53">
        <f t="shared" si="72"/>
        <v>3088.5995272468645</v>
      </c>
      <c r="CU76" s="53">
        <f t="shared" si="72"/>
        <v>3332.7575926418731</v>
      </c>
      <c r="CV76" s="53">
        <f t="shared" si="72"/>
        <v>1434.9372968319167</v>
      </c>
      <c r="CW76" s="53">
        <f t="shared" ref="CW76:EA76" si="73" xml:space="preserve"> CW$83</f>
        <v>1466.8247923170711</v>
      </c>
      <c r="CX76" s="53">
        <f t="shared" si="73"/>
        <v>3073.2333604446412</v>
      </c>
      <c r="CY76" s="53">
        <f t="shared" si="73"/>
        <v>3316.1767090963922</v>
      </c>
      <c r="CZ76" s="53">
        <f t="shared" si="73"/>
        <v>1427.7983053053899</v>
      </c>
      <c r="DA76" s="53">
        <f t="shared" si="73"/>
        <v>1443.488396572483</v>
      </c>
      <c r="DB76" s="53">
        <f t="shared" si="73"/>
        <v>3057.9436422334747</v>
      </c>
      <c r="DC76" s="53">
        <f t="shared" si="73"/>
        <v>3299.6783175088476</v>
      </c>
      <c r="DD76" s="53">
        <f t="shared" si="73"/>
        <v>1420.6948311496421</v>
      </c>
      <c r="DE76" s="53">
        <f t="shared" si="73"/>
        <v>1452.2658273974125</v>
      </c>
      <c r="DF76" s="53">
        <f t="shared" si="73"/>
        <v>3042.729992272114</v>
      </c>
      <c r="DG76" s="53">
        <f t="shared" si="73"/>
        <v>3283.2620074714905</v>
      </c>
      <c r="DH76" s="53">
        <f t="shared" si="73"/>
        <v>1413.6266976613351</v>
      </c>
      <c r="DI76" s="53">
        <f t="shared" si="73"/>
        <v>1445.0406242760323</v>
      </c>
      <c r="DJ76" s="53">
        <f t="shared" si="73"/>
        <v>0</v>
      </c>
      <c r="DK76" s="53">
        <f t="shared" si="73"/>
        <v>0</v>
      </c>
      <c r="DL76" s="53">
        <f t="shared" si="73"/>
        <v>0</v>
      </c>
      <c r="DM76" s="53">
        <f t="shared" si="73"/>
        <v>0</v>
      </c>
      <c r="DN76" s="53">
        <f t="shared" si="73"/>
        <v>0</v>
      </c>
      <c r="DO76" s="53">
        <f t="shared" si="73"/>
        <v>0</v>
      </c>
      <c r="DP76" s="53">
        <f t="shared" si="73"/>
        <v>0</v>
      </c>
      <c r="DQ76" s="53">
        <f t="shared" si="73"/>
        <v>0</v>
      </c>
      <c r="DR76" s="53">
        <f t="shared" si="73"/>
        <v>0</v>
      </c>
      <c r="DS76" s="53">
        <f t="shared" si="73"/>
        <v>0</v>
      </c>
      <c r="DT76" s="53">
        <f t="shared" si="73"/>
        <v>0</v>
      </c>
      <c r="DU76" s="53">
        <f t="shared" si="73"/>
        <v>0</v>
      </c>
      <c r="DV76" s="53">
        <f t="shared" si="73"/>
        <v>0</v>
      </c>
      <c r="DW76" s="53">
        <f t="shared" si="73"/>
        <v>0</v>
      </c>
      <c r="DX76" s="53">
        <f t="shared" si="73"/>
        <v>0</v>
      </c>
      <c r="DY76" s="53">
        <f t="shared" si="73"/>
        <v>0</v>
      </c>
      <c r="DZ76" s="53">
        <f t="shared" si="73"/>
        <v>0</v>
      </c>
      <c r="EA76" s="53">
        <f t="shared" si="73"/>
        <v>0</v>
      </c>
    </row>
    <row r="77" spans="1:131" hidden="1" outlineLevel="2" x14ac:dyDescent="0.35">
      <c r="E77" s="53" t="str">
        <f t="shared" ref="E77:AJ77" si="74" xml:space="preserve"> E$73</f>
        <v>Cash received from current period invoices</v>
      </c>
      <c r="F77" s="53">
        <f t="shared" si="74"/>
        <v>0</v>
      </c>
      <c r="G77" s="53" t="str">
        <f t="shared" si="74"/>
        <v>$ 000s</v>
      </c>
      <c r="H77" s="53">
        <f t="shared" si="74"/>
        <v>0</v>
      </c>
      <c r="I77" s="53">
        <f t="shared" si="74"/>
        <v>0</v>
      </c>
      <c r="J77" s="53">
        <f t="shared" si="74"/>
        <v>0</v>
      </c>
      <c r="K77" s="53">
        <f t="shared" si="74"/>
        <v>0</v>
      </c>
      <c r="L77" s="53">
        <f t="shared" si="74"/>
        <v>0</v>
      </c>
      <c r="M77" s="53">
        <f t="shared" si="74"/>
        <v>1771.9821428571429</v>
      </c>
      <c r="N77" s="53">
        <f t="shared" si="74"/>
        <v>1973.7391304347825</v>
      </c>
      <c r="O77" s="53">
        <f t="shared" si="74"/>
        <v>849.80434782608643</v>
      </c>
      <c r="P77" s="53">
        <f t="shared" si="74"/>
        <v>814.39583333333326</v>
      </c>
      <c r="Q77" s="53">
        <f t="shared" si="74"/>
        <v>1763.1663113006402</v>
      </c>
      <c r="R77" s="53">
        <f t="shared" si="74"/>
        <v>1963.9195327709281</v>
      </c>
      <c r="S77" s="53">
        <f t="shared" si="74"/>
        <v>845.57646549859351</v>
      </c>
      <c r="T77" s="53">
        <f t="shared" si="74"/>
        <v>810.34411276948595</v>
      </c>
      <c r="U77" s="53">
        <f t="shared" si="74"/>
        <v>1754.394339602627</v>
      </c>
      <c r="V77" s="53">
        <f t="shared" si="74"/>
        <v>1954.1487888267945</v>
      </c>
      <c r="W77" s="53">
        <f t="shared" si="74"/>
        <v>841.36961741153618</v>
      </c>
      <c r="X77" s="53">
        <f t="shared" si="74"/>
        <v>824.03370496487048</v>
      </c>
      <c r="Y77" s="53">
        <f t="shared" si="74"/>
        <v>1745.666009554853</v>
      </c>
      <c r="Z77" s="53">
        <f t="shared" si="74"/>
        <v>1944.4266555490497</v>
      </c>
      <c r="AA77" s="53">
        <f t="shared" si="74"/>
        <v>837.18369891695136</v>
      </c>
      <c r="AB77" s="53">
        <f t="shared" si="74"/>
        <v>802.30104479541217</v>
      </c>
      <c r="AC77" s="53">
        <f t="shared" si="74"/>
        <v>1736.9811040346799</v>
      </c>
      <c r="AD77" s="53">
        <f t="shared" si="74"/>
        <v>1934.7528910935821</v>
      </c>
      <c r="AE77" s="53">
        <f t="shared" si="74"/>
        <v>833.01860588751401</v>
      </c>
      <c r="AF77" s="53">
        <f t="shared" si="74"/>
        <v>798.30949730886812</v>
      </c>
      <c r="AG77" s="53">
        <f t="shared" si="74"/>
        <v>1728.3394069996818</v>
      </c>
      <c r="AH77" s="53">
        <f t="shared" si="74"/>
        <v>1925.1272548194847</v>
      </c>
      <c r="AI77" s="53">
        <f t="shared" si="74"/>
        <v>828.87423471394459</v>
      </c>
      <c r="AJ77" s="53">
        <f t="shared" si="74"/>
        <v>794.3378082675307</v>
      </c>
      <c r="AK77" s="53">
        <f t="shared" ref="AK77:BP77" si="75" xml:space="preserve"> AK$73</f>
        <v>1719.7407034822711</v>
      </c>
      <c r="AL77" s="53">
        <f t="shared" si="75"/>
        <v>1915.5495072830702</v>
      </c>
      <c r="AM77" s="53">
        <f t="shared" si="75"/>
        <v>824.7504823024326</v>
      </c>
      <c r="AN77" s="53">
        <f t="shared" si="75"/>
        <v>807.7569970901576</v>
      </c>
      <c r="AO77" s="53">
        <f t="shared" si="75"/>
        <v>1711.1847795843491</v>
      </c>
      <c r="AP77" s="53">
        <f t="shared" si="75"/>
        <v>1906.0194102319103</v>
      </c>
      <c r="AQ77" s="53">
        <f t="shared" si="75"/>
        <v>820.64724607207211</v>
      </c>
      <c r="AR77" s="53">
        <f t="shared" si="75"/>
        <v>786.45361081906958</v>
      </c>
      <c r="AS77" s="53">
        <f t="shared" si="75"/>
        <v>1702.6714224719897</v>
      </c>
      <c r="AT77" s="53">
        <f t="shared" si="75"/>
        <v>1896.5367265989159</v>
      </c>
      <c r="AU77" s="53">
        <f t="shared" si="75"/>
        <v>816.56442395231079</v>
      </c>
      <c r="AV77" s="53">
        <f t="shared" si="75"/>
        <v>782.54090628763151</v>
      </c>
      <c r="AW77" s="53">
        <f t="shared" si="75"/>
        <v>1694.2004203701392</v>
      </c>
      <c r="AX77" s="53">
        <f t="shared" si="75"/>
        <v>1887.1012204964345</v>
      </c>
      <c r="AY77" s="53">
        <f t="shared" si="75"/>
        <v>812.50191438040861</v>
      </c>
      <c r="AZ77" s="53">
        <f t="shared" si="75"/>
        <v>778.64766794789205</v>
      </c>
      <c r="BA77" s="53">
        <f t="shared" si="75"/>
        <v>1685.7715625573526</v>
      </c>
      <c r="BB77" s="53">
        <f t="shared" si="75"/>
        <v>1877.7126572103825</v>
      </c>
      <c r="BC77" s="53">
        <f t="shared" si="75"/>
        <v>808.45961629891428</v>
      </c>
      <c r="BD77" s="53">
        <f t="shared" si="75"/>
        <v>791.80179453451399</v>
      </c>
      <c r="BE77" s="53">
        <f t="shared" si="75"/>
        <v>1677.38463936055</v>
      </c>
      <c r="BF77" s="53">
        <f t="shared" si="75"/>
        <v>1868.3708031944107</v>
      </c>
      <c r="BG77" s="53">
        <f t="shared" si="75"/>
        <v>804.43742915314851</v>
      </c>
      <c r="BH77" s="53">
        <f t="shared" si="75"/>
        <v>770.91920293843452</v>
      </c>
      <c r="BI77" s="53">
        <f t="shared" si="75"/>
        <v>1669.0394421498013</v>
      </c>
      <c r="BJ77" s="53">
        <f t="shared" si="75"/>
        <v>1859.0754260640906</v>
      </c>
      <c r="BK77" s="53">
        <f t="shared" si="75"/>
        <v>800.43525288870535</v>
      </c>
      <c r="BL77" s="53">
        <f t="shared" si="75"/>
        <v>767.08378401834307</v>
      </c>
      <c r="BM77" s="53">
        <f t="shared" si="75"/>
        <v>1660.7357633331358</v>
      </c>
      <c r="BN77" s="53">
        <f t="shared" si="75"/>
        <v>1849.8262945911354</v>
      </c>
      <c r="BO77" s="53">
        <f t="shared" si="75"/>
        <v>796.45298794896053</v>
      </c>
      <c r="BP77" s="53">
        <f t="shared" si="75"/>
        <v>763.26744678442105</v>
      </c>
      <c r="BQ77" s="53">
        <f t="shared" ref="BQ77:CV77" si="76" xml:space="preserve"> BQ$73</f>
        <v>1652.4733963513795</v>
      </c>
      <c r="BR77" s="53">
        <f t="shared" si="76"/>
        <v>1840.6231786976473</v>
      </c>
      <c r="BS77" s="53">
        <f t="shared" si="76"/>
        <v>792.49053527259787</v>
      </c>
      <c r="BT77" s="53">
        <f t="shared" si="76"/>
        <v>776.16174677110234</v>
      </c>
      <c r="BU77" s="53">
        <f t="shared" si="76"/>
        <v>1644.2521356730147</v>
      </c>
      <c r="BV77" s="53">
        <f t="shared" si="76"/>
        <v>1831.4658494503958</v>
      </c>
      <c r="BW77" s="53">
        <f t="shared" si="76"/>
        <v>788.54779629114228</v>
      </c>
      <c r="BX77" s="53">
        <f t="shared" si="76"/>
        <v>755.69163811234512</v>
      </c>
      <c r="BY77" s="53">
        <f t="shared" si="76"/>
        <v>1636.0717767890692</v>
      </c>
      <c r="BZ77" s="53">
        <f t="shared" si="76"/>
        <v>1822.3540790551203</v>
      </c>
      <c r="CA77" s="53">
        <f t="shared" si="76"/>
        <v>784.62467292650967</v>
      </c>
      <c r="CB77" s="53">
        <f t="shared" si="76"/>
        <v>751.93197822123886</v>
      </c>
      <c r="CC77" s="53">
        <f t="shared" si="76"/>
        <v>1627.9321162080296</v>
      </c>
      <c r="CD77" s="53">
        <f t="shared" si="76"/>
        <v>1813.2876408508664</v>
      </c>
      <c r="CE77" s="53">
        <f t="shared" si="76"/>
        <v>780.72106758856694</v>
      </c>
      <c r="CF77" s="53">
        <f t="shared" si="76"/>
        <v>748.19102310571043</v>
      </c>
      <c r="CG77" s="53">
        <f t="shared" si="76"/>
        <v>1619.8329514507759</v>
      </c>
      <c r="CH77" s="53">
        <f t="shared" si="76"/>
        <v>1804.266309304345</v>
      </c>
      <c r="CI77" s="53">
        <f t="shared" si="76"/>
        <v>776.83688317270378</v>
      </c>
      <c r="CJ77" s="53">
        <f t="shared" si="76"/>
        <v>760.83062871172808</v>
      </c>
      <c r="CK77" s="53">
        <f t="shared" si="76"/>
        <v>1611.7740810455487</v>
      </c>
      <c r="CL77" s="53">
        <f t="shared" si="76"/>
        <v>1795.2898600043234</v>
      </c>
      <c r="CM77" s="53">
        <f t="shared" si="76"/>
        <v>772.97202305741666</v>
      </c>
      <c r="CN77" s="53">
        <f t="shared" si="76"/>
        <v>740.7648554300248</v>
      </c>
      <c r="CO77" s="53">
        <f t="shared" si="76"/>
        <v>1603.7553045229336</v>
      </c>
      <c r="CP77" s="53">
        <f t="shared" si="76"/>
        <v>1786.3580696560432</v>
      </c>
      <c r="CQ77" s="53">
        <f t="shared" si="76"/>
        <v>769.12639110190719</v>
      </c>
      <c r="CR77" s="53">
        <f t="shared" si="76"/>
        <v>737.07945813932804</v>
      </c>
      <c r="CS77" s="53">
        <f t="shared" si="76"/>
        <v>1595.7764224108798</v>
      </c>
      <c r="CT77" s="53">
        <f t="shared" si="76"/>
        <v>1777.4707160756655</v>
      </c>
      <c r="CU77" s="53">
        <f t="shared" si="76"/>
        <v>765.29989164368897</v>
      </c>
      <c r="CV77" s="53">
        <f t="shared" si="76"/>
        <v>733.41239615853556</v>
      </c>
      <c r="CW77" s="53">
        <f t="shared" ref="CW77:EA77" si="77" xml:space="preserve"> CW$73</f>
        <v>1587.8372362297312</v>
      </c>
      <c r="CX77" s="53">
        <f t="shared" si="77"/>
        <v>1768.6275781847421</v>
      </c>
      <c r="CY77" s="53">
        <f t="shared" si="77"/>
        <v>761.49242949620793</v>
      </c>
      <c r="CZ77" s="53">
        <f t="shared" si="77"/>
        <v>745.80233822911623</v>
      </c>
      <c r="DA77" s="53">
        <f t="shared" si="77"/>
        <v>1579.9375484872953</v>
      </c>
      <c r="DB77" s="53">
        <f t="shared" si="77"/>
        <v>1759.8284360047189</v>
      </c>
      <c r="DC77" s="53">
        <f t="shared" si="77"/>
        <v>757.70390994647585</v>
      </c>
      <c r="DD77" s="53">
        <f t="shared" si="77"/>
        <v>726.13291369870637</v>
      </c>
      <c r="DE77" s="53">
        <f t="shared" si="77"/>
        <v>1572.0771626739254</v>
      </c>
      <c r="DF77" s="53">
        <f t="shared" si="77"/>
        <v>1751.0730706514616</v>
      </c>
      <c r="DG77" s="53">
        <f t="shared" si="77"/>
        <v>753.93423875271208</v>
      </c>
      <c r="DH77" s="53">
        <f t="shared" si="77"/>
        <v>722.52031213801627</v>
      </c>
      <c r="DI77" s="53">
        <f t="shared" si="77"/>
        <v>0</v>
      </c>
      <c r="DJ77" s="53">
        <f t="shared" si="77"/>
        <v>0</v>
      </c>
      <c r="DK77" s="53">
        <f t="shared" si="77"/>
        <v>0</v>
      </c>
      <c r="DL77" s="53">
        <f t="shared" si="77"/>
        <v>0</v>
      </c>
      <c r="DM77" s="53">
        <f t="shared" si="77"/>
        <v>0</v>
      </c>
      <c r="DN77" s="53">
        <f t="shared" si="77"/>
        <v>0</v>
      </c>
      <c r="DO77" s="53">
        <f t="shared" si="77"/>
        <v>0</v>
      </c>
      <c r="DP77" s="53">
        <f t="shared" si="77"/>
        <v>0</v>
      </c>
      <c r="DQ77" s="53">
        <f t="shared" si="77"/>
        <v>0</v>
      </c>
      <c r="DR77" s="53">
        <f t="shared" si="77"/>
        <v>0</v>
      </c>
      <c r="DS77" s="53">
        <f t="shared" si="77"/>
        <v>0</v>
      </c>
      <c r="DT77" s="53">
        <f t="shared" si="77"/>
        <v>0</v>
      </c>
      <c r="DU77" s="53">
        <f t="shared" si="77"/>
        <v>0</v>
      </c>
      <c r="DV77" s="53">
        <f t="shared" si="77"/>
        <v>0</v>
      </c>
      <c r="DW77" s="53">
        <f t="shared" si="77"/>
        <v>0</v>
      </c>
      <c r="DX77" s="53">
        <f t="shared" si="77"/>
        <v>0</v>
      </c>
      <c r="DY77" s="53">
        <f t="shared" si="77"/>
        <v>0</v>
      </c>
      <c r="DZ77" s="53">
        <f t="shared" si="77"/>
        <v>0</v>
      </c>
      <c r="EA77" s="53">
        <f t="shared" si="77"/>
        <v>0</v>
      </c>
    </row>
    <row r="78" spans="1:131" hidden="1" outlineLevel="2" x14ac:dyDescent="0.35">
      <c r="E78" s="7" t="s">
        <v>196</v>
      </c>
      <c r="J78" s="7">
        <f t="shared" ref="J78:AO78" si="78">SUM(J76:J77)</f>
        <v>0</v>
      </c>
      <c r="K78" s="7">
        <f t="shared" si="78"/>
        <v>0</v>
      </c>
      <c r="L78" s="7">
        <f t="shared" si="78"/>
        <v>0</v>
      </c>
      <c r="M78" s="7">
        <f t="shared" si="78"/>
        <v>1771.9821428571429</v>
      </c>
      <c r="N78" s="7">
        <f t="shared" si="78"/>
        <v>5403.3819875776389</v>
      </c>
      <c r="O78" s="7">
        <f t="shared" si="78"/>
        <v>4550.565217391304</v>
      </c>
      <c r="P78" s="7">
        <f t="shared" si="78"/>
        <v>2407.7789855072451</v>
      </c>
      <c r="Q78" s="7">
        <f t="shared" si="78"/>
        <v>3391.9579779673072</v>
      </c>
      <c r="R78" s="7">
        <f t="shared" si="78"/>
        <v>5376.4994901270056</v>
      </c>
      <c r="S78" s="7">
        <f t="shared" si="78"/>
        <v>4527.9255894440839</v>
      </c>
      <c r="T78" s="7">
        <f t="shared" si="78"/>
        <v>2395.7999855793487</v>
      </c>
      <c r="U78" s="7">
        <f t="shared" si="78"/>
        <v>3375.0825651415989</v>
      </c>
      <c r="V78" s="7">
        <f t="shared" si="78"/>
        <v>5349.7507364447829</v>
      </c>
      <c r="W78" s="7">
        <f t="shared" si="78"/>
        <v>4505.398596461775</v>
      </c>
      <c r="X78" s="7">
        <f t="shared" si="78"/>
        <v>2401.6017376115014</v>
      </c>
      <c r="Y78" s="7">
        <f t="shared" si="78"/>
        <v>3340.5699546481501</v>
      </c>
      <c r="Z78" s="7">
        <f t="shared" si="78"/>
        <v>5323.1350611390872</v>
      </c>
      <c r="AA78" s="7">
        <f t="shared" si="78"/>
        <v>4482.9836780714204</v>
      </c>
      <c r="AB78" s="7">
        <f t="shared" si="78"/>
        <v>2372.0204802646958</v>
      </c>
      <c r="AC78" s="7">
        <f t="shared" si="78"/>
        <v>3341.5831936255045</v>
      </c>
      <c r="AD78" s="7">
        <f t="shared" si="78"/>
        <v>5296.6518021284464</v>
      </c>
      <c r="AE78" s="7">
        <f t="shared" si="78"/>
        <v>4460.68027668798</v>
      </c>
      <c r="AF78" s="7">
        <f t="shared" si="78"/>
        <v>2360.2193833479569</v>
      </c>
      <c r="AG78" s="7">
        <f t="shared" si="78"/>
        <v>3324.9584016174176</v>
      </c>
      <c r="AH78" s="7">
        <f t="shared" si="78"/>
        <v>5270.3003006253202</v>
      </c>
      <c r="AI78" s="7">
        <f t="shared" si="78"/>
        <v>4438.4878375004791</v>
      </c>
      <c r="AJ78" s="7">
        <f t="shared" si="78"/>
        <v>2348.4769983561764</v>
      </c>
      <c r="AK78" s="7">
        <f t="shared" si="78"/>
        <v>3308.4163200173325</v>
      </c>
      <c r="AL78" s="7">
        <f t="shared" si="78"/>
        <v>5244.0799011197232</v>
      </c>
      <c r="AM78" s="7">
        <f t="shared" si="78"/>
        <v>4416.4058084581893</v>
      </c>
      <c r="AN78" s="7">
        <f t="shared" si="78"/>
        <v>2354.164151407218</v>
      </c>
      <c r="AO78" s="7">
        <f t="shared" si="78"/>
        <v>3274.5854191136864</v>
      </c>
      <c r="AP78" s="7">
        <f t="shared" ref="AP78:BU78" si="79">SUM(AP76:AP77)</f>
        <v>5217.9899513629089</v>
      </c>
      <c r="AQ78" s="7">
        <f t="shared" si="79"/>
        <v>4394.4336402569033</v>
      </c>
      <c r="AR78" s="7">
        <f t="shared" si="79"/>
        <v>2325.167197204205</v>
      </c>
      <c r="AS78" s="7">
        <f t="shared" si="79"/>
        <v>3275.5786441101291</v>
      </c>
      <c r="AT78" s="7">
        <f t="shared" si="79"/>
        <v>5192.0298023511541</v>
      </c>
      <c r="AU78" s="7">
        <f t="shared" si="79"/>
        <v>4372.5707863252792</v>
      </c>
      <c r="AV78" s="7">
        <f t="shared" si="79"/>
        <v>2313.5992011982144</v>
      </c>
      <c r="AW78" s="7">
        <f t="shared" si="79"/>
        <v>3259.282232945402</v>
      </c>
      <c r="AX78" s="7">
        <f t="shared" si="79"/>
        <v>5166.1988083096076</v>
      </c>
      <c r="AY78" s="7">
        <f t="shared" si="79"/>
        <v>4350.816702811223</v>
      </c>
      <c r="AZ78" s="7">
        <f t="shared" si="79"/>
        <v>2302.0887574111584</v>
      </c>
      <c r="BA78" s="7">
        <f t="shared" si="79"/>
        <v>3243.0668984531367</v>
      </c>
      <c r="BB78" s="7">
        <f t="shared" si="79"/>
        <v>5140.4963266762261</v>
      </c>
      <c r="BC78" s="7">
        <f t="shared" si="79"/>
        <v>4329.170848568383</v>
      </c>
      <c r="BD78" s="7">
        <f t="shared" si="79"/>
        <v>2307.6635750949786</v>
      </c>
      <c r="BE78" s="7">
        <f t="shared" si="79"/>
        <v>3209.9042416854159</v>
      </c>
      <c r="BF78" s="7">
        <f t="shared" si="79"/>
        <v>5114.9217180857977</v>
      </c>
      <c r="BG78" s="7">
        <f t="shared" si="79"/>
        <v>4307.6326851426684</v>
      </c>
      <c r="BH78" s="7">
        <f t="shared" si="79"/>
        <v>2279.2393826005878</v>
      </c>
      <c r="BI78" s="7">
        <f t="shared" si="79"/>
        <v>3210.8778480266706</v>
      </c>
      <c r="BJ78" s="7">
        <f t="shared" si="79"/>
        <v>5089.474346354029</v>
      </c>
      <c r="BK78" s="7">
        <f t="shared" si="79"/>
        <v>4286.2016767588766</v>
      </c>
      <c r="BL78" s="7">
        <f t="shared" si="79"/>
        <v>2267.8998831846648</v>
      </c>
      <c r="BM78" s="7">
        <f t="shared" si="79"/>
        <v>3194.9033313698219</v>
      </c>
      <c r="BN78" s="7">
        <f t="shared" si="79"/>
        <v>5064.1535784617208</v>
      </c>
      <c r="BO78" s="7">
        <f t="shared" si="79"/>
        <v>4264.8772903073386</v>
      </c>
      <c r="BP78" s="7">
        <f t="shared" si="79"/>
        <v>2256.6167991887223</v>
      </c>
      <c r="BQ78" s="7">
        <f t="shared" si="79"/>
        <v>3179.0082899202216</v>
      </c>
      <c r="BR78" s="7">
        <f t="shared" si="79"/>
        <v>5038.958784539027</v>
      </c>
      <c r="BS78" s="7">
        <f t="shared" si="79"/>
        <v>4243.6589953306866</v>
      </c>
      <c r="BT78" s="7">
        <f t="shared" si="79"/>
        <v>2262.0815004072228</v>
      </c>
      <c r="BU78" s="7">
        <f t="shared" si="79"/>
        <v>3146.5006778106326</v>
      </c>
      <c r="BV78" s="7">
        <f t="shared" ref="BV78:DA78" si="80">SUM(BV76:BV77)</f>
        <v>5013.8893378497787</v>
      </c>
      <c r="BW78" s="7">
        <f t="shared" si="80"/>
        <v>4222.5462640106343</v>
      </c>
      <c r="BX78" s="7">
        <f t="shared" si="80"/>
        <v>2234.2187561582373</v>
      </c>
      <c r="BY78" s="7">
        <f t="shared" si="80"/>
        <v>3147.4550530137594</v>
      </c>
      <c r="BZ78" s="7">
        <f t="shared" si="80"/>
        <v>4988.9446147758999</v>
      </c>
      <c r="CA78" s="7">
        <f t="shared" si="80"/>
        <v>4201.5385711548597</v>
      </c>
      <c r="CB78" s="7">
        <f t="shared" si="80"/>
        <v>2223.1032399584446</v>
      </c>
      <c r="CC78" s="7">
        <f t="shared" si="80"/>
        <v>3131.7960726505075</v>
      </c>
      <c r="CD78" s="7">
        <f t="shared" si="80"/>
        <v>4964.123994801892</v>
      </c>
      <c r="CE78" s="7">
        <f t="shared" si="80"/>
        <v>4180.6353941839407</v>
      </c>
      <c r="CF78" s="7">
        <f t="shared" si="80"/>
        <v>2212.0430248342732</v>
      </c>
      <c r="CG78" s="7">
        <f t="shared" si="80"/>
        <v>3116.2149976621968</v>
      </c>
      <c r="CH78" s="7">
        <f t="shared" si="80"/>
        <v>4939.4268604993949</v>
      </c>
      <c r="CI78" s="7">
        <f t="shared" si="80"/>
        <v>4159.8362131183521</v>
      </c>
      <c r="CJ78" s="7">
        <f t="shared" si="80"/>
        <v>2217.3997846605475</v>
      </c>
      <c r="CK78" s="7">
        <f t="shared" si="80"/>
        <v>3084.3494914553448</v>
      </c>
      <c r="CL78" s="7">
        <f t="shared" si="80"/>
        <v>4914.8525975118364</v>
      </c>
      <c r="CM78" s="7">
        <f t="shared" si="80"/>
        <v>4139.140510565524</v>
      </c>
      <c r="CN78" s="7">
        <f t="shared" si="80"/>
        <v>2190.0873986626812</v>
      </c>
      <c r="CO78" s="7">
        <f t="shared" si="80"/>
        <v>3085.2850153829831</v>
      </c>
      <c r="CP78" s="7">
        <f t="shared" si="80"/>
        <v>4890.40059453914</v>
      </c>
      <c r="CQ78" s="7">
        <f t="shared" si="80"/>
        <v>4118.547771706988</v>
      </c>
      <c r="CR78" s="7">
        <f t="shared" si="80"/>
        <v>2179.1914414554044</v>
      </c>
      <c r="CS78" s="7">
        <f t="shared" si="80"/>
        <v>3069.9353386895364</v>
      </c>
      <c r="CT78" s="7">
        <f t="shared" si="80"/>
        <v>4866.0702433225297</v>
      </c>
      <c r="CU78" s="7">
        <f t="shared" si="80"/>
        <v>4098.0574842855622</v>
      </c>
      <c r="CV78" s="7">
        <f t="shared" si="80"/>
        <v>2168.3496929904522</v>
      </c>
      <c r="CW78" s="7">
        <f t="shared" si="80"/>
        <v>3054.6620285468025</v>
      </c>
      <c r="CX78" s="7">
        <f t="shared" si="80"/>
        <v>4841.8609386293829</v>
      </c>
      <c r="CY78" s="7">
        <f t="shared" si="80"/>
        <v>4077.6691385926001</v>
      </c>
      <c r="CZ78" s="7">
        <f t="shared" si="80"/>
        <v>2173.6006435345062</v>
      </c>
      <c r="DA78" s="7">
        <f t="shared" si="80"/>
        <v>3023.4259450597783</v>
      </c>
      <c r="DB78" s="7">
        <f t="shared" ref="DB78:EA78" si="81">SUM(DB76:DB77)</f>
        <v>4817.7720782381939</v>
      </c>
      <c r="DC78" s="7">
        <f t="shared" si="81"/>
        <v>4057.3822274553236</v>
      </c>
      <c r="DD78" s="7">
        <f t="shared" si="81"/>
        <v>2146.8277448483486</v>
      </c>
      <c r="DE78" s="7">
        <f t="shared" si="81"/>
        <v>3024.3429900713381</v>
      </c>
      <c r="DF78" s="7">
        <f t="shared" si="81"/>
        <v>4793.8030629235755</v>
      </c>
      <c r="DG78" s="7">
        <f t="shared" si="81"/>
        <v>4037.1962462242027</v>
      </c>
      <c r="DH78" s="7">
        <f t="shared" si="81"/>
        <v>2136.1470097993515</v>
      </c>
      <c r="DI78" s="7">
        <f t="shared" si="81"/>
        <v>1445.0406242760323</v>
      </c>
      <c r="DJ78" s="7">
        <f t="shared" si="81"/>
        <v>0</v>
      </c>
      <c r="DK78" s="7">
        <f t="shared" si="81"/>
        <v>0</v>
      </c>
      <c r="DL78" s="7">
        <f t="shared" si="81"/>
        <v>0</v>
      </c>
      <c r="DM78" s="7">
        <f t="shared" si="81"/>
        <v>0</v>
      </c>
      <c r="DN78" s="7">
        <f t="shared" si="81"/>
        <v>0</v>
      </c>
      <c r="DO78" s="7">
        <f t="shared" si="81"/>
        <v>0</v>
      </c>
      <c r="DP78" s="7">
        <f t="shared" si="81"/>
        <v>0</v>
      </c>
      <c r="DQ78" s="7">
        <f t="shared" si="81"/>
        <v>0</v>
      </c>
      <c r="DR78" s="7">
        <f t="shared" si="81"/>
        <v>0</v>
      </c>
      <c r="DS78" s="7">
        <f t="shared" si="81"/>
        <v>0</v>
      </c>
      <c r="DT78" s="7">
        <f t="shared" si="81"/>
        <v>0</v>
      </c>
      <c r="DU78" s="7">
        <f t="shared" si="81"/>
        <v>0</v>
      </c>
      <c r="DV78" s="7">
        <f t="shared" si="81"/>
        <v>0</v>
      </c>
      <c r="DW78" s="7">
        <f t="shared" si="81"/>
        <v>0</v>
      </c>
      <c r="DX78" s="7">
        <f t="shared" si="81"/>
        <v>0</v>
      </c>
      <c r="DY78" s="7">
        <f t="shared" si="81"/>
        <v>0</v>
      </c>
      <c r="DZ78" s="7">
        <f t="shared" si="81"/>
        <v>0</v>
      </c>
      <c r="EA78" s="7">
        <f t="shared" si="81"/>
        <v>0</v>
      </c>
    </row>
    <row r="79" spans="1:131" hidden="1" outlineLevel="2" x14ac:dyDescent="0.35"/>
    <row r="80" spans="1:131" hidden="1" outlineLevel="2" x14ac:dyDescent="0.35">
      <c r="A80" s="187"/>
      <c r="B80" s="187"/>
      <c r="C80" s="188"/>
      <c r="D80" s="189"/>
      <c r="E80" s="491" t="str">
        <f xml:space="preserve"> InpC!E$45</f>
        <v>Accounts receivable - initial balance</v>
      </c>
      <c r="F80" s="491">
        <f xml:space="preserve"> InpC!F$45</f>
        <v>0</v>
      </c>
      <c r="G80" s="491" t="str">
        <f xml:space="preserve"> InpC!G$45</f>
        <v>$ 000s</v>
      </c>
      <c r="H80" s="191"/>
      <c r="I80" s="191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0"/>
      <c r="Y80" s="190"/>
      <c r="Z80" s="190"/>
      <c r="AA80" s="190"/>
      <c r="AB80" s="190"/>
      <c r="AC80" s="190"/>
      <c r="AD80" s="190"/>
      <c r="AE80" s="190"/>
      <c r="AF80" s="190"/>
      <c r="AG80" s="190"/>
      <c r="AH80" s="190"/>
      <c r="AI80" s="190"/>
      <c r="AJ80" s="190"/>
      <c r="AK80" s="190"/>
      <c r="AL80" s="190"/>
      <c r="AM80" s="190"/>
      <c r="AN80" s="190"/>
      <c r="AO80" s="190"/>
      <c r="AP80" s="190"/>
      <c r="AQ80" s="190"/>
      <c r="AR80" s="190"/>
      <c r="AS80" s="190"/>
      <c r="AT80" s="190"/>
      <c r="AU80" s="190"/>
      <c r="AV80" s="190"/>
      <c r="AW80" s="190"/>
      <c r="AX80" s="190"/>
      <c r="AY80" s="190"/>
      <c r="AZ80" s="190"/>
      <c r="BA80" s="190"/>
      <c r="BB80" s="190"/>
      <c r="BC80" s="190"/>
      <c r="BD80" s="190"/>
      <c r="BE80" s="190"/>
      <c r="BF80" s="190"/>
      <c r="BG80" s="190"/>
      <c r="BH80" s="190"/>
      <c r="BI80" s="190"/>
      <c r="BJ80" s="190"/>
      <c r="BK80" s="190"/>
      <c r="BL80" s="190"/>
      <c r="BM80" s="190"/>
      <c r="BN80" s="190"/>
      <c r="BO80" s="190"/>
      <c r="BP80" s="190"/>
      <c r="BQ80" s="190"/>
      <c r="BR80" s="190"/>
      <c r="BS80" s="190"/>
      <c r="BT80" s="190"/>
      <c r="BU80" s="190"/>
      <c r="BV80" s="190"/>
      <c r="BW80" s="190"/>
      <c r="BX80" s="190"/>
      <c r="BY80" s="190"/>
      <c r="BZ80" s="190"/>
      <c r="CA80" s="190"/>
      <c r="CB80" s="190"/>
      <c r="CC80" s="190"/>
      <c r="CD80" s="190"/>
      <c r="CE80" s="190"/>
      <c r="CF80" s="190"/>
      <c r="CG80" s="190"/>
      <c r="CH80" s="190"/>
      <c r="CI80" s="190"/>
      <c r="CJ80" s="190"/>
      <c r="CK80" s="190"/>
      <c r="CL80" s="190"/>
      <c r="CM80" s="190"/>
      <c r="CN80" s="190"/>
      <c r="CO80" s="190"/>
      <c r="CP80" s="190"/>
      <c r="CQ80" s="190"/>
      <c r="CR80" s="190"/>
      <c r="CS80" s="190"/>
      <c r="CT80" s="190"/>
      <c r="CU80" s="190"/>
      <c r="CV80" s="190"/>
      <c r="CW80" s="190"/>
      <c r="CX80" s="190"/>
      <c r="CY80" s="190"/>
      <c r="CZ80" s="190"/>
      <c r="DA80" s="190"/>
      <c r="DB80" s="190"/>
      <c r="DC80" s="190"/>
      <c r="DD80" s="190"/>
      <c r="DE80" s="190"/>
      <c r="DF80" s="190"/>
      <c r="DG80" s="190"/>
      <c r="DH80" s="190"/>
      <c r="DI80" s="190"/>
      <c r="DJ80" s="190"/>
      <c r="DK80" s="190"/>
      <c r="DL80" s="190"/>
      <c r="DM80" s="190"/>
      <c r="DN80" s="190"/>
      <c r="DO80" s="190"/>
      <c r="DP80" s="190"/>
      <c r="DQ80" s="190"/>
      <c r="DR80" s="190"/>
      <c r="DS80" s="190"/>
      <c r="DT80" s="190"/>
      <c r="DU80" s="190"/>
      <c r="DV80" s="190"/>
      <c r="DW80" s="190"/>
      <c r="DX80" s="190"/>
      <c r="DY80" s="190"/>
      <c r="DZ80" s="190"/>
      <c r="EA80" s="190"/>
    </row>
    <row r="81" spans="1:131" s="122" customFormat="1" hidden="1" outlineLevel="2" x14ac:dyDescent="0.35">
      <c r="A81" s="8"/>
      <c r="B81" s="8"/>
      <c r="C81" s="13"/>
      <c r="D81" s="34"/>
      <c r="E81" s="549" t="str">
        <f xml:space="preserve"> Time!E$76</f>
        <v>Financial close date flag</v>
      </c>
      <c r="F81" s="549">
        <f xml:space="preserve"> Time!F$76</f>
        <v>0</v>
      </c>
      <c r="G81" s="549" t="str">
        <f xml:space="preserve"> Time!G$76</f>
        <v>flag</v>
      </c>
      <c r="H81" s="549">
        <f xml:space="preserve"> Time!H$76</f>
        <v>1</v>
      </c>
      <c r="I81" s="549">
        <f xml:space="preserve"> Time!I$76</f>
        <v>0</v>
      </c>
      <c r="J81" s="549">
        <f xml:space="preserve"> Time!J$76</f>
        <v>0</v>
      </c>
      <c r="K81" s="549">
        <f xml:space="preserve"> Time!K$76</f>
        <v>0</v>
      </c>
      <c r="L81" s="549">
        <f xml:space="preserve"> Time!L$76</f>
        <v>1</v>
      </c>
      <c r="M81" s="549">
        <f xml:space="preserve"> Time!M$76</f>
        <v>0</v>
      </c>
      <c r="N81" s="549">
        <f xml:space="preserve"> Time!N$76</f>
        <v>0</v>
      </c>
      <c r="O81" s="549">
        <f xml:space="preserve"> Time!O$76</f>
        <v>0</v>
      </c>
      <c r="P81" s="549">
        <f xml:space="preserve"> Time!P$76</f>
        <v>0</v>
      </c>
      <c r="Q81" s="549">
        <f xml:space="preserve"> Time!Q$76</f>
        <v>0</v>
      </c>
      <c r="R81" s="549">
        <f xml:space="preserve"> Time!R$76</f>
        <v>0</v>
      </c>
      <c r="S81" s="549">
        <f xml:space="preserve"> Time!S$76</f>
        <v>0</v>
      </c>
      <c r="T81" s="549">
        <f xml:space="preserve"> Time!T$76</f>
        <v>0</v>
      </c>
      <c r="U81" s="549">
        <f xml:space="preserve"> Time!U$76</f>
        <v>0</v>
      </c>
      <c r="V81" s="549">
        <f xml:space="preserve"> Time!V$76</f>
        <v>0</v>
      </c>
      <c r="W81" s="549">
        <f xml:space="preserve"> Time!W$76</f>
        <v>0</v>
      </c>
      <c r="X81" s="549">
        <f xml:space="preserve"> Time!X$76</f>
        <v>0</v>
      </c>
      <c r="Y81" s="549">
        <f xml:space="preserve"> Time!Y$76</f>
        <v>0</v>
      </c>
      <c r="Z81" s="549">
        <f xml:space="preserve"> Time!Z$76</f>
        <v>0</v>
      </c>
      <c r="AA81" s="549">
        <f xml:space="preserve"> Time!AA$76</f>
        <v>0</v>
      </c>
      <c r="AB81" s="549">
        <f xml:space="preserve"> Time!AB$76</f>
        <v>0</v>
      </c>
      <c r="AC81" s="549">
        <f xml:space="preserve"> Time!AC$76</f>
        <v>0</v>
      </c>
      <c r="AD81" s="549">
        <f xml:space="preserve"> Time!AD$76</f>
        <v>0</v>
      </c>
      <c r="AE81" s="549">
        <f xml:space="preserve"> Time!AE$76</f>
        <v>0</v>
      </c>
      <c r="AF81" s="549">
        <f xml:space="preserve"> Time!AF$76</f>
        <v>0</v>
      </c>
      <c r="AG81" s="549">
        <f xml:space="preserve"> Time!AG$76</f>
        <v>0</v>
      </c>
      <c r="AH81" s="549">
        <f xml:space="preserve"> Time!AH$76</f>
        <v>0</v>
      </c>
      <c r="AI81" s="549">
        <f xml:space="preserve"> Time!AI$76</f>
        <v>0</v>
      </c>
      <c r="AJ81" s="549">
        <f xml:space="preserve"> Time!AJ$76</f>
        <v>0</v>
      </c>
      <c r="AK81" s="549">
        <f xml:space="preserve"> Time!AK$76</f>
        <v>0</v>
      </c>
      <c r="AL81" s="549">
        <f xml:space="preserve"> Time!AL$76</f>
        <v>0</v>
      </c>
      <c r="AM81" s="549">
        <f xml:space="preserve"> Time!AM$76</f>
        <v>0</v>
      </c>
      <c r="AN81" s="549">
        <f xml:space="preserve"> Time!AN$76</f>
        <v>0</v>
      </c>
      <c r="AO81" s="549">
        <f xml:space="preserve"> Time!AO$76</f>
        <v>0</v>
      </c>
      <c r="AP81" s="549">
        <f xml:space="preserve"> Time!AP$76</f>
        <v>0</v>
      </c>
      <c r="AQ81" s="549">
        <f xml:space="preserve"> Time!AQ$76</f>
        <v>0</v>
      </c>
      <c r="AR81" s="549">
        <f xml:space="preserve"> Time!AR$76</f>
        <v>0</v>
      </c>
      <c r="AS81" s="549">
        <f xml:space="preserve"> Time!AS$76</f>
        <v>0</v>
      </c>
      <c r="AT81" s="549">
        <f xml:space="preserve"> Time!AT$76</f>
        <v>0</v>
      </c>
      <c r="AU81" s="549">
        <f xml:space="preserve"> Time!AU$76</f>
        <v>0</v>
      </c>
      <c r="AV81" s="549">
        <f xml:space="preserve"> Time!AV$76</f>
        <v>0</v>
      </c>
      <c r="AW81" s="549">
        <f xml:space="preserve"> Time!AW$76</f>
        <v>0</v>
      </c>
      <c r="AX81" s="549">
        <f xml:space="preserve"> Time!AX$76</f>
        <v>0</v>
      </c>
      <c r="AY81" s="549">
        <f xml:space="preserve"> Time!AY$76</f>
        <v>0</v>
      </c>
      <c r="AZ81" s="549">
        <f xml:space="preserve"> Time!AZ$76</f>
        <v>0</v>
      </c>
      <c r="BA81" s="549">
        <f xml:space="preserve"> Time!BA$76</f>
        <v>0</v>
      </c>
      <c r="BB81" s="549">
        <f xml:space="preserve"> Time!BB$76</f>
        <v>0</v>
      </c>
      <c r="BC81" s="549">
        <f xml:space="preserve"> Time!BC$76</f>
        <v>0</v>
      </c>
      <c r="BD81" s="549">
        <f xml:space="preserve"> Time!BD$76</f>
        <v>0</v>
      </c>
      <c r="BE81" s="549">
        <f xml:space="preserve"> Time!BE$76</f>
        <v>0</v>
      </c>
      <c r="BF81" s="549">
        <f xml:space="preserve"> Time!BF$76</f>
        <v>0</v>
      </c>
      <c r="BG81" s="549">
        <f xml:space="preserve"> Time!BG$76</f>
        <v>0</v>
      </c>
      <c r="BH81" s="549">
        <f xml:space="preserve"> Time!BH$76</f>
        <v>0</v>
      </c>
      <c r="BI81" s="549">
        <f xml:space="preserve"> Time!BI$76</f>
        <v>0</v>
      </c>
      <c r="BJ81" s="549">
        <f xml:space="preserve"> Time!BJ$76</f>
        <v>0</v>
      </c>
      <c r="BK81" s="549">
        <f xml:space="preserve"> Time!BK$76</f>
        <v>0</v>
      </c>
      <c r="BL81" s="549">
        <f xml:space="preserve"> Time!BL$76</f>
        <v>0</v>
      </c>
      <c r="BM81" s="549">
        <f xml:space="preserve"> Time!BM$76</f>
        <v>0</v>
      </c>
      <c r="BN81" s="549">
        <f xml:space="preserve"> Time!BN$76</f>
        <v>0</v>
      </c>
      <c r="BO81" s="549">
        <f xml:space="preserve"> Time!BO$76</f>
        <v>0</v>
      </c>
      <c r="BP81" s="549">
        <f xml:space="preserve"> Time!BP$76</f>
        <v>0</v>
      </c>
      <c r="BQ81" s="549">
        <f xml:space="preserve"> Time!BQ$76</f>
        <v>0</v>
      </c>
      <c r="BR81" s="549">
        <f xml:space="preserve"> Time!BR$76</f>
        <v>0</v>
      </c>
      <c r="BS81" s="549">
        <f xml:space="preserve"> Time!BS$76</f>
        <v>0</v>
      </c>
      <c r="BT81" s="549">
        <f xml:space="preserve"> Time!BT$76</f>
        <v>0</v>
      </c>
      <c r="BU81" s="549">
        <f xml:space="preserve"> Time!BU$76</f>
        <v>0</v>
      </c>
      <c r="BV81" s="549">
        <f xml:space="preserve"> Time!BV$76</f>
        <v>0</v>
      </c>
      <c r="BW81" s="549">
        <f xml:space="preserve"> Time!BW$76</f>
        <v>0</v>
      </c>
      <c r="BX81" s="549">
        <f xml:space="preserve"> Time!BX$76</f>
        <v>0</v>
      </c>
      <c r="BY81" s="549">
        <f xml:space="preserve"> Time!BY$76</f>
        <v>0</v>
      </c>
      <c r="BZ81" s="549">
        <f xml:space="preserve"> Time!BZ$76</f>
        <v>0</v>
      </c>
      <c r="CA81" s="549">
        <f xml:space="preserve"> Time!CA$76</f>
        <v>0</v>
      </c>
      <c r="CB81" s="549">
        <f xml:space="preserve"> Time!CB$76</f>
        <v>0</v>
      </c>
      <c r="CC81" s="549">
        <f xml:space="preserve"> Time!CC$76</f>
        <v>0</v>
      </c>
      <c r="CD81" s="549">
        <f xml:space="preserve"> Time!CD$76</f>
        <v>0</v>
      </c>
      <c r="CE81" s="549">
        <f xml:space="preserve"> Time!CE$76</f>
        <v>0</v>
      </c>
      <c r="CF81" s="549">
        <f xml:space="preserve"> Time!CF$76</f>
        <v>0</v>
      </c>
      <c r="CG81" s="549">
        <f xml:space="preserve"> Time!CG$76</f>
        <v>0</v>
      </c>
      <c r="CH81" s="549">
        <f xml:space="preserve"> Time!CH$76</f>
        <v>0</v>
      </c>
      <c r="CI81" s="549">
        <f xml:space="preserve"> Time!CI$76</f>
        <v>0</v>
      </c>
      <c r="CJ81" s="549">
        <f xml:space="preserve"> Time!CJ$76</f>
        <v>0</v>
      </c>
      <c r="CK81" s="549">
        <f xml:space="preserve"> Time!CK$76</f>
        <v>0</v>
      </c>
      <c r="CL81" s="549">
        <f xml:space="preserve"> Time!CL$76</f>
        <v>0</v>
      </c>
      <c r="CM81" s="549">
        <f xml:space="preserve"> Time!CM$76</f>
        <v>0</v>
      </c>
      <c r="CN81" s="549">
        <f xml:space="preserve"> Time!CN$76</f>
        <v>0</v>
      </c>
      <c r="CO81" s="549">
        <f xml:space="preserve"> Time!CO$76</f>
        <v>0</v>
      </c>
      <c r="CP81" s="549">
        <f xml:space="preserve"> Time!CP$76</f>
        <v>0</v>
      </c>
      <c r="CQ81" s="549">
        <f xml:space="preserve"> Time!CQ$76</f>
        <v>0</v>
      </c>
      <c r="CR81" s="549">
        <f xml:space="preserve"> Time!CR$76</f>
        <v>0</v>
      </c>
      <c r="CS81" s="549">
        <f xml:space="preserve"> Time!CS$76</f>
        <v>0</v>
      </c>
      <c r="CT81" s="549">
        <f xml:space="preserve"> Time!CT$76</f>
        <v>0</v>
      </c>
      <c r="CU81" s="549">
        <f xml:space="preserve"> Time!CU$76</f>
        <v>0</v>
      </c>
      <c r="CV81" s="549">
        <f xml:space="preserve"> Time!CV$76</f>
        <v>0</v>
      </c>
      <c r="CW81" s="549">
        <f xml:space="preserve"> Time!CW$76</f>
        <v>0</v>
      </c>
      <c r="CX81" s="549">
        <f xml:space="preserve"> Time!CX$76</f>
        <v>0</v>
      </c>
      <c r="CY81" s="549">
        <f xml:space="preserve"> Time!CY$76</f>
        <v>0</v>
      </c>
      <c r="CZ81" s="549">
        <f xml:space="preserve"> Time!CZ$76</f>
        <v>0</v>
      </c>
      <c r="DA81" s="549">
        <f xml:space="preserve"> Time!DA$76</f>
        <v>0</v>
      </c>
      <c r="DB81" s="549">
        <f xml:space="preserve"> Time!DB$76</f>
        <v>0</v>
      </c>
      <c r="DC81" s="549">
        <f xml:space="preserve"> Time!DC$76</f>
        <v>0</v>
      </c>
      <c r="DD81" s="549">
        <f xml:space="preserve"> Time!DD$76</f>
        <v>0</v>
      </c>
      <c r="DE81" s="549">
        <f xml:space="preserve"> Time!DE$76</f>
        <v>0</v>
      </c>
      <c r="DF81" s="549">
        <f xml:space="preserve"> Time!DF$76</f>
        <v>0</v>
      </c>
      <c r="DG81" s="549">
        <f xml:space="preserve"> Time!DG$76</f>
        <v>0</v>
      </c>
      <c r="DH81" s="549">
        <f xml:space="preserve"> Time!DH$76</f>
        <v>0</v>
      </c>
      <c r="DI81" s="549">
        <f xml:space="preserve"> Time!DI$76</f>
        <v>0</v>
      </c>
      <c r="DJ81" s="549">
        <f xml:space="preserve"> Time!DJ$76</f>
        <v>0</v>
      </c>
      <c r="DK81" s="549">
        <f xml:space="preserve"> Time!DK$76</f>
        <v>0</v>
      </c>
      <c r="DL81" s="549">
        <f xml:space="preserve"> Time!DL$76</f>
        <v>0</v>
      </c>
      <c r="DM81" s="549">
        <f xml:space="preserve"> Time!DM$76</f>
        <v>0</v>
      </c>
      <c r="DN81" s="549">
        <f xml:space="preserve"> Time!DN$76</f>
        <v>0</v>
      </c>
      <c r="DO81" s="549">
        <f xml:space="preserve"> Time!DO$76</f>
        <v>0</v>
      </c>
      <c r="DP81" s="549">
        <f xml:space="preserve"> Time!DP$76</f>
        <v>0</v>
      </c>
      <c r="DQ81" s="549">
        <f xml:space="preserve"> Time!DQ$76</f>
        <v>0</v>
      </c>
      <c r="DR81" s="549">
        <f xml:space="preserve"> Time!DR$76</f>
        <v>0</v>
      </c>
      <c r="DS81" s="549">
        <f xml:space="preserve"> Time!DS$76</f>
        <v>0</v>
      </c>
      <c r="DT81" s="549">
        <f xml:space="preserve"> Time!DT$76</f>
        <v>0</v>
      </c>
      <c r="DU81" s="549">
        <f xml:space="preserve"> Time!DU$76</f>
        <v>0</v>
      </c>
      <c r="DV81" s="549">
        <f xml:space="preserve"> Time!DV$76</f>
        <v>0</v>
      </c>
      <c r="DW81" s="549">
        <f xml:space="preserve"> Time!DW$76</f>
        <v>0</v>
      </c>
      <c r="DX81" s="549">
        <f xml:space="preserve"> Time!DX$76</f>
        <v>0</v>
      </c>
      <c r="DY81" s="549">
        <f xml:space="preserve"> Time!DY$76</f>
        <v>0</v>
      </c>
      <c r="DZ81" s="549">
        <f xml:space="preserve"> Time!DZ$76</f>
        <v>0</v>
      </c>
      <c r="EA81" s="549">
        <f xml:space="preserve"> Time!EA$76</f>
        <v>0</v>
      </c>
    </row>
    <row r="82" spans="1:131" hidden="1" outlineLevel="2" x14ac:dyDescent="0.35">
      <c r="E82" s="185"/>
      <c r="F82" s="185"/>
      <c r="G82" s="185"/>
      <c r="H82" s="185"/>
      <c r="I82" s="26"/>
      <c r="J82" s="185"/>
      <c r="K82" s="185"/>
      <c r="L82" s="185"/>
      <c r="M82" s="185"/>
      <c r="N82" s="185"/>
      <c r="O82" s="185"/>
      <c r="P82" s="185"/>
      <c r="Q82" s="185"/>
      <c r="R82" s="185"/>
      <c r="S82" s="185"/>
      <c r="T82" s="185"/>
      <c r="U82" s="185"/>
      <c r="V82" s="185"/>
      <c r="W82" s="185"/>
      <c r="X82" s="185"/>
      <c r="Y82" s="185"/>
      <c r="Z82" s="185"/>
      <c r="AA82" s="185"/>
      <c r="AB82" s="185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</row>
    <row r="83" spans="1:131" hidden="1" outlineLevel="2" x14ac:dyDescent="0.35">
      <c r="E83" s="185" t="s">
        <v>192</v>
      </c>
      <c r="F83" s="185"/>
      <c r="G83" s="185" t="str">
        <f xml:space="preserve"> SMU</f>
        <v>$ 000s</v>
      </c>
      <c r="H83" s="185"/>
      <c r="I83" s="26"/>
      <c r="J83" s="185">
        <f t="shared" ref="J83:BU83" si="82">I86</f>
        <v>0</v>
      </c>
      <c r="K83" s="185">
        <f t="shared" si="82"/>
        <v>0</v>
      </c>
      <c r="L83" s="185">
        <f t="shared" si="82"/>
        <v>0</v>
      </c>
      <c r="M83" s="185">
        <f t="shared" si="82"/>
        <v>0</v>
      </c>
      <c r="N83" s="185">
        <f t="shared" si="82"/>
        <v>3429.6428571428569</v>
      </c>
      <c r="O83" s="185">
        <f t="shared" si="82"/>
        <v>3700.7608695652179</v>
      </c>
      <c r="P83" s="185">
        <f t="shared" si="82"/>
        <v>1593.3831521739121</v>
      </c>
      <c r="Q83" s="185">
        <f t="shared" si="82"/>
        <v>1628.791666666667</v>
      </c>
      <c r="R83" s="185">
        <f t="shared" si="82"/>
        <v>3412.5799573560776</v>
      </c>
      <c r="S83" s="185">
        <f t="shared" si="82"/>
        <v>3682.3491239454906</v>
      </c>
      <c r="T83" s="185">
        <f t="shared" si="82"/>
        <v>1585.4558728098627</v>
      </c>
      <c r="U83" s="185">
        <f t="shared" si="82"/>
        <v>1620.6882255389719</v>
      </c>
      <c r="V83" s="185">
        <f t="shared" si="82"/>
        <v>3395.6019476179881</v>
      </c>
      <c r="W83" s="185">
        <f t="shared" si="82"/>
        <v>3664.0289790502393</v>
      </c>
      <c r="X83" s="185">
        <f t="shared" si="82"/>
        <v>1577.5680326466309</v>
      </c>
      <c r="Y83" s="185">
        <f t="shared" si="82"/>
        <v>1594.9039450932974</v>
      </c>
      <c r="Z83" s="185">
        <f t="shared" si="82"/>
        <v>3378.7084055900377</v>
      </c>
      <c r="AA83" s="185">
        <f t="shared" si="82"/>
        <v>3645.7999791544689</v>
      </c>
      <c r="AB83" s="185">
        <f t="shared" si="82"/>
        <v>1569.7194354692838</v>
      </c>
      <c r="AC83" s="185">
        <f t="shared" si="82"/>
        <v>1604.6020895908246</v>
      </c>
      <c r="AD83" s="185">
        <f t="shared" si="82"/>
        <v>3361.8989110348639</v>
      </c>
      <c r="AE83" s="185">
        <f t="shared" si="82"/>
        <v>3627.6616708004658</v>
      </c>
      <c r="AF83" s="185">
        <f t="shared" si="82"/>
        <v>1561.9098860390886</v>
      </c>
      <c r="AG83" s="185">
        <f t="shared" si="82"/>
        <v>1596.618994617736</v>
      </c>
      <c r="AH83" s="185">
        <f t="shared" si="82"/>
        <v>3345.1730458058355</v>
      </c>
      <c r="AI83" s="185">
        <f t="shared" si="82"/>
        <v>3609.6136027865341</v>
      </c>
      <c r="AJ83" s="185">
        <f t="shared" si="82"/>
        <v>1554.1391900886456</v>
      </c>
      <c r="AK83" s="185">
        <f t="shared" si="82"/>
        <v>1588.6756165350612</v>
      </c>
      <c r="AL83" s="185">
        <f t="shared" si="82"/>
        <v>3328.5303938366533</v>
      </c>
      <c r="AM83" s="185">
        <f t="shared" si="82"/>
        <v>3591.6553261557565</v>
      </c>
      <c r="AN83" s="185">
        <f t="shared" si="82"/>
        <v>1546.4071543170603</v>
      </c>
      <c r="AO83" s="185">
        <f t="shared" si="82"/>
        <v>1563.4006395293372</v>
      </c>
      <c r="AP83" s="185">
        <f t="shared" si="82"/>
        <v>3311.9705411309983</v>
      </c>
      <c r="AQ83" s="185">
        <f t="shared" si="82"/>
        <v>3573.7863941848309</v>
      </c>
      <c r="AR83" s="185">
        <f t="shared" si="82"/>
        <v>1538.7135863851354</v>
      </c>
      <c r="AS83" s="185">
        <f t="shared" si="82"/>
        <v>1572.9072216381392</v>
      </c>
      <c r="AT83" s="185">
        <f t="shared" si="82"/>
        <v>3295.4930757522379</v>
      </c>
      <c r="AU83" s="185">
        <f t="shared" si="82"/>
        <v>3556.0063623729684</v>
      </c>
      <c r="AV83" s="185">
        <f t="shared" si="82"/>
        <v>1531.0582949105828</v>
      </c>
      <c r="AW83" s="185">
        <f t="shared" si="82"/>
        <v>1565.081812575263</v>
      </c>
      <c r="AX83" s="185">
        <f t="shared" si="82"/>
        <v>3279.097587813173</v>
      </c>
      <c r="AY83" s="185">
        <f t="shared" si="82"/>
        <v>3538.3147884308146</v>
      </c>
      <c r="AZ83" s="185">
        <f t="shared" si="82"/>
        <v>1523.4410894632665</v>
      </c>
      <c r="BA83" s="185">
        <f t="shared" si="82"/>
        <v>1557.2953358957843</v>
      </c>
      <c r="BB83" s="185">
        <f t="shared" si="82"/>
        <v>3262.7836694658436</v>
      </c>
      <c r="BC83" s="185">
        <f t="shared" si="82"/>
        <v>3520.7112322694684</v>
      </c>
      <c r="BD83" s="185">
        <f t="shared" si="82"/>
        <v>1515.8617805604645</v>
      </c>
      <c r="BE83" s="185">
        <f t="shared" si="82"/>
        <v>1532.5196023248659</v>
      </c>
      <c r="BF83" s="185">
        <f t="shared" si="82"/>
        <v>3246.5509148913875</v>
      </c>
      <c r="BG83" s="185">
        <f t="shared" si="82"/>
        <v>3503.1952559895199</v>
      </c>
      <c r="BH83" s="185">
        <f t="shared" si="82"/>
        <v>1508.3201796621534</v>
      </c>
      <c r="BI83" s="185">
        <f t="shared" si="82"/>
        <v>1541.8384058768693</v>
      </c>
      <c r="BJ83" s="185">
        <f t="shared" si="82"/>
        <v>3230.3989202899388</v>
      </c>
      <c r="BK83" s="185">
        <f t="shared" si="82"/>
        <v>3485.7664238701709</v>
      </c>
      <c r="BL83" s="185">
        <f t="shared" si="82"/>
        <v>1500.8160991663217</v>
      </c>
      <c r="BM83" s="185">
        <f t="shared" si="82"/>
        <v>1534.1675680366861</v>
      </c>
      <c r="BN83" s="185">
        <f t="shared" si="82"/>
        <v>3214.3272838705852</v>
      </c>
      <c r="BO83" s="185">
        <f t="shared" si="82"/>
        <v>3468.4243023583786</v>
      </c>
      <c r="BP83" s="185">
        <f t="shared" si="82"/>
        <v>1493.3493524043015</v>
      </c>
      <c r="BQ83" s="185">
        <f t="shared" si="82"/>
        <v>1526.5348935688421</v>
      </c>
      <c r="BR83" s="185">
        <f t="shared" si="82"/>
        <v>3198.3356058413801</v>
      </c>
      <c r="BS83" s="185">
        <f t="shared" si="82"/>
        <v>3451.1684600580884</v>
      </c>
      <c r="BT83" s="185">
        <f t="shared" si="82"/>
        <v>1485.9197536361207</v>
      </c>
      <c r="BU83" s="185">
        <f t="shared" si="82"/>
        <v>1502.2485421376177</v>
      </c>
      <c r="BV83" s="185">
        <f t="shared" ref="BV83:EA83" si="83">BU86</f>
        <v>3182.4234883993831</v>
      </c>
      <c r="BW83" s="185">
        <f t="shared" si="83"/>
        <v>3433.9984677194925</v>
      </c>
      <c r="BX83" s="185">
        <f t="shared" si="83"/>
        <v>1478.5271180458922</v>
      </c>
      <c r="BY83" s="185">
        <f t="shared" si="83"/>
        <v>1511.3832762246902</v>
      </c>
      <c r="BZ83" s="185">
        <f t="shared" si="83"/>
        <v>3166.5905357207794</v>
      </c>
      <c r="CA83" s="185">
        <f t="shared" si="83"/>
        <v>3416.9138982283503</v>
      </c>
      <c r="CB83" s="185">
        <f t="shared" si="83"/>
        <v>1471.1712617372059</v>
      </c>
      <c r="CC83" s="185">
        <f t="shared" si="83"/>
        <v>1503.863956442478</v>
      </c>
      <c r="CD83" s="185">
        <f t="shared" si="83"/>
        <v>3150.8363539510251</v>
      </c>
      <c r="CE83" s="185">
        <f t="shared" si="83"/>
        <v>3399.9143265953735</v>
      </c>
      <c r="CF83" s="185">
        <f t="shared" si="83"/>
        <v>1463.8520017285628</v>
      </c>
      <c r="CG83" s="185">
        <f t="shared" si="83"/>
        <v>1496.3820462114209</v>
      </c>
      <c r="CH83" s="185">
        <f t="shared" si="83"/>
        <v>3135.1605511950502</v>
      </c>
      <c r="CI83" s="185">
        <f t="shared" si="83"/>
        <v>3382.9993299456482</v>
      </c>
      <c r="CJ83" s="185">
        <f t="shared" si="83"/>
        <v>1456.5691559488196</v>
      </c>
      <c r="CK83" s="185">
        <f t="shared" si="83"/>
        <v>1472.5754104097964</v>
      </c>
      <c r="CL83" s="185">
        <f t="shared" si="83"/>
        <v>3119.5627375075128</v>
      </c>
      <c r="CM83" s="185">
        <f t="shared" si="83"/>
        <v>3366.1684875081073</v>
      </c>
      <c r="CN83" s="185">
        <f t="shared" si="83"/>
        <v>1449.3225432326562</v>
      </c>
      <c r="CO83" s="185">
        <f t="shared" si="83"/>
        <v>1481.5297108600494</v>
      </c>
      <c r="CP83" s="185">
        <f t="shared" si="83"/>
        <v>3104.042524883097</v>
      </c>
      <c r="CQ83" s="185">
        <f t="shared" si="83"/>
        <v>3349.4213806050811</v>
      </c>
      <c r="CR83" s="185">
        <f t="shared" si="83"/>
        <v>1442.1119833160765</v>
      </c>
      <c r="CS83" s="185">
        <f t="shared" si="83"/>
        <v>1474.1589162786563</v>
      </c>
      <c r="CT83" s="185">
        <f t="shared" si="83"/>
        <v>3088.5995272468645</v>
      </c>
      <c r="CU83" s="185">
        <f t="shared" si="83"/>
        <v>3332.7575926418731</v>
      </c>
      <c r="CV83" s="185">
        <f t="shared" si="83"/>
        <v>1434.9372968319167</v>
      </c>
      <c r="CW83" s="185">
        <f t="shared" si="83"/>
        <v>1466.8247923170711</v>
      </c>
      <c r="CX83" s="185">
        <f t="shared" si="83"/>
        <v>3073.2333604446412</v>
      </c>
      <c r="CY83" s="185">
        <f t="shared" si="83"/>
        <v>3316.1767090963922</v>
      </c>
      <c r="CZ83" s="185">
        <f t="shared" si="83"/>
        <v>1427.7983053053899</v>
      </c>
      <c r="DA83" s="185">
        <f t="shared" si="83"/>
        <v>1443.488396572483</v>
      </c>
      <c r="DB83" s="185">
        <f t="shared" si="83"/>
        <v>3057.9436422334747</v>
      </c>
      <c r="DC83" s="185">
        <f t="shared" si="83"/>
        <v>3299.6783175088476</v>
      </c>
      <c r="DD83" s="185">
        <f t="shared" si="83"/>
        <v>1420.6948311496421</v>
      </c>
      <c r="DE83" s="185">
        <f t="shared" si="83"/>
        <v>1452.2658273974125</v>
      </c>
      <c r="DF83" s="185">
        <f t="shared" si="83"/>
        <v>3042.729992272114</v>
      </c>
      <c r="DG83" s="185">
        <f t="shared" si="83"/>
        <v>3283.2620074714905</v>
      </c>
      <c r="DH83" s="185">
        <f t="shared" si="83"/>
        <v>1413.6266976613351</v>
      </c>
      <c r="DI83" s="185">
        <f t="shared" si="83"/>
        <v>1445.0406242760323</v>
      </c>
      <c r="DJ83" s="185">
        <f t="shared" si="83"/>
        <v>0</v>
      </c>
      <c r="DK83" s="185">
        <f t="shared" si="83"/>
        <v>0</v>
      </c>
      <c r="DL83" s="185">
        <f t="shared" si="83"/>
        <v>0</v>
      </c>
      <c r="DM83" s="185">
        <f t="shared" si="83"/>
        <v>0</v>
      </c>
      <c r="DN83" s="185">
        <f t="shared" si="83"/>
        <v>0</v>
      </c>
      <c r="DO83" s="185">
        <f t="shared" si="83"/>
        <v>0</v>
      </c>
      <c r="DP83" s="185">
        <f t="shared" si="83"/>
        <v>0</v>
      </c>
      <c r="DQ83" s="185">
        <f t="shared" si="83"/>
        <v>0</v>
      </c>
      <c r="DR83" s="185">
        <f t="shared" si="83"/>
        <v>0</v>
      </c>
      <c r="DS83" s="185">
        <f t="shared" si="83"/>
        <v>0</v>
      </c>
      <c r="DT83" s="185">
        <f t="shared" si="83"/>
        <v>0</v>
      </c>
      <c r="DU83" s="185">
        <f t="shared" si="83"/>
        <v>0</v>
      </c>
      <c r="DV83" s="185">
        <f t="shared" si="83"/>
        <v>0</v>
      </c>
      <c r="DW83" s="185">
        <f t="shared" si="83"/>
        <v>0</v>
      </c>
      <c r="DX83" s="185">
        <f t="shared" si="83"/>
        <v>0</v>
      </c>
      <c r="DY83" s="185">
        <f t="shared" si="83"/>
        <v>0</v>
      </c>
      <c r="DZ83" s="185">
        <f t="shared" si="83"/>
        <v>0</v>
      </c>
      <c r="EA83" s="185">
        <f t="shared" si="83"/>
        <v>0</v>
      </c>
    </row>
    <row r="84" spans="1:131" hidden="1" outlineLevel="2" x14ac:dyDescent="0.35">
      <c r="E84" s="550" t="str">
        <f t="shared" ref="E84:BP84" si="84" xml:space="preserve"> E$38</f>
        <v>Electricity revenue</v>
      </c>
      <c r="F84" s="550">
        <f t="shared" si="84"/>
        <v>0</v>
      </c>
      <c r="G84" s="550" t="str">
        <f t="shared" si="84"/>
        <v>$ 000s</v>
      </c>
      <c r="H84" s="550">
        <f t="shared" si="84"/>
        <v>371409.67882059288</v>
      </c>
      <c r="I84" s="550">
        <f t="shared" si="84"/>
        <v>0</v>
      </c>
      <c r="J84" s="550">
        <f t="shared" si="84"/>
        <v>0</v>
      </c>
      <c r="K84" s="550">
        <f t="shared" si="84"/>
        <v>0</v>
      </c>
      <c r="L84" s="550">
        <f t="shared" si="84"/>
        <v>0</v>
      </c>
      <c r="M84" s="550">
        <f t="shared" si="84"/>
        <v>5201.625</v>
      </c>
      <c r="N84" s="550">
        <f t="shared" si="84"/>
        <v>5674.5</v>
      </c>
      <c r="O84" s="550">
        <f t="shared" si="84"/>
        <v>2443.1874999999986</v>
      </c>
      <c r="P84" s="550">
        <f t="shared" si="84"/>
        <v>2443.1875</v>
      </c>
      <c r="Q84" s="550">
        <f t="shared" si="84"/>
        <v>5175.7462686567178</v>
      </c>
      <c r="R84" s="550">
        <f t="shared" si="84"/>
        <v>5646.2686567164183</v>
      </c>
      <c r="S84" s="550">
        <f t="shared" si="84"/>
        <v>2431.0323383084565</v>
      </c>
      <c r="T84" s="550">
        <f t="shared" si="84"/>
        <v>2431.0323383084578</v>
      </c>
      <c r="U84" s="550">
        <f t="shared" si="84"/>
        <v>5149.9962872206152</v>
      </c>
      <c r="V84" s="550">
        <f t="shared" si="84"/>
        <v>5618.1777678770341</v>
      </c>
      <c r="W84" s="550">
        <f t="shared" si="84"/>
        <v>2418.9376500581666</v>
      </c>
      <c r="X84" s="550">
        <f t="shared" si="84"/>
        <v>2418.9376500581679</v>
      </c>
      <c r="Y84" s="550">
        <f t="shared" si="84"/>
        <v>5124.3744151448909</v>
      </c>
      <c r="Z84" s="550">
        <f t="shared" si="84"/>
        <v>5590.2266347035174</v>
      </c>
      <c r="AA84" s="550">
        <f t="shared" si="84"/>
        <v>2406.9031343862353</v>
      </c>
      <c r="AB84" s="550">
        <f t="shared" si="84"/>
        <v>2406.9031343862366</v>
      </c>
      <c r="AC84" s="550">
        <f t="shared" si="84"/>
        <v>5098.8800150695442</v>
      </c>
      <c r="AD84" s="550">
        <f t="shared" si="84"/>
        <v>5562.4145618940483</v>
      </c>
      <c r="AE84" s="550">
        <f t="shared" si="84"/>
        <v>2394.9284919266029</v>
      </c>
      <c r="AF84" s="550">
        <f t="shared" si="84"/>
        <v>2394.9284919266042</v>
      </c>
      <c r="AG84" s="550">
        <f t="shared" si="84"/>
        <v>5073.5124528055176</v>
      </c>
      <c r="AH84" s="550">
        <f t="shared" si="84"/>
        <v>5534.7408576060188</v>
      </c>
      <c r="AI84" s="550">
        <f t="shared" si="84"/>
        <v>2383.0134248025906</v>
      </c>
      <c r="AJ84" s="550">
        <f t="shared" si="84"/>
        <v>2383.013424802592</v>
      </c>
      <c r="AK84" s="550">
        <f t="shared" si="84"/>
        <v>5048.2710973189251</v>
      </c>
      <c r="AL84" s="550">
        <f t="shared" si="84"/>
        <v>5507.2048334388264</v>
      </c>
      <c r="AM84" s="550">
        <f t="shared" si="84"/>
        <v>2371.1576366194936</v>
      </c>
      <c r="AN84" s="550">
        <f t="shared" si="84"/>
        <v>2371.157636619495</v>
      </c>
      <c r="AO84" s="550">
        <f t="shared" si="84"/>
        <v>5023.1553207153474</v>
      </c>
      <c r="AP84" s="550">
        <f t="shared" si="84"/>
        <v>5479.8058044167419</v>
      </c>
      <c r="AQ84" s="550">
        <f t="shared" si="84"/>
        <v>2359.3608324572074</v>
      </c>
      <c r="AR84" s="550">
        <f t="shared" si="84"/>
        <v>2359.3608324572087</v>
      </c>
      <c r="AS84" s="550">
        <f t="shared" si="84"/>
        <v>4998.1644982242278</v>
      </c>
      <c r="AT84" s="550">
        <f t="shared" si="84"/>
        <v>5452.5430889718837</v>
      </c>
      <c r="AU84" s="550">
        <f t="shared" si="84"/>
        <v>2347.6227188628936</v>
      </c>
      <c r="AV84" s="550">
        <f t="shared" si="84"/>
        <v>2347.6227188628945</v>
      </c>
      <c r="AW84" s="550">
        <f t="shared" si="84"/>
        <v>4973.298008183312</v>
      </c>
      <c r="AX84" s="550">
        <f t="shared" si="84"/>
        <v>5425.4160089272491</v>
      </c>
      <c r="AY84" s="550">
        <f t="shared" si="84"/>
        <v>2335.9430038436749</v>
      </c>
      <c r="AZ84" s="550">
        <f t="shared" si="84"/>
        <v>2335.9430038436763</v>
      </c>
      <c r="BA84" s="550">
        <f t="shared" si="84"/>
        <v>4948.5552320231964</v>
      </c>
      <c r="BB84" s="550">
        <f t="shared" si="84"/>
        <v>5398.42388947985</v>
      </c>
      <c r="BC84" s="550">
        <f t="shared" si="84"/>
        <v>2324.3213968593786</v>
      </c>
      <c r="BD84" s="550">
        <f t="shared" si="84"/>
        <v>2324.32139685938</v>
      </c>
      <c r="BE84" s="550">
        <f t="shared" si="84"/>
        <v>4923.935554251937</v>
      </c>
      <c r="BF84" s="550">
        <f t="shared" si="84"/>
        <v>5371.5660591839305</v>
      </c>
      <c r="BG84" s="550">
        <f t="shared" si="84"/>
        <v>2312.7576088153019</v>
      </c>
      <c r="BH84" s="550">
        <f t="shared" si="84"/>
        <v>2312.7576088153037</v>
      </c>
      <c r="BI84" s="550">
        <f t="shared" si="84"/>
        <v>4899.4383624397396</v>
      </c>
      <c r="BJ84" s="550">
        <f t="shared" si="84"/>
        <v>5344.8418499342606</v>
      </c>
      <c r="BK84" s="550">
        <f t="shared" si="84"/>
        <v>2301.2513520550278</v>
      </c>
      <c r="BL84" s="550">
        <f t="shared" si="84"/>
        <v>2301.2513520550292</v>
      </c>
      <c r="BM84" s="550">
        <f t="shared" si="84"/>
        <v>4875.063047203721</v>
      </c>
      <c r="BN84" s="550">
        <f t="shared" si="84"/>
        <v>5318.2505969495141</v>
      </c>
      <c r="BO84" s="550">
        <f t="shared" si="84"/>
        <v>2289.8023403532616</v>
      </c>
      <c r="BP84" s="550">
        <f t="shared" si="84"/>
        <v>2289.8023403532629</v>
      </c>
      <c r="BQ84" s="550">
        <f t="shared" ref="BQ84:EA84" si="85" xml:space="preserve"> BQ$38</f>
        <v>4850.8090021927592</v>
      </c>
      <c r="BR84" s="550">
        <f t="shared" si="85"/>
        <v>5291.7916387557361</v>
      </c>
      <c r="BS84" s="550">
        <f t="shared" si="85"/>
        <v>2278.4102889087189</v>
      </c>
      <c r="BT84" s="550">
        <f t="shared" si="85"/>
        <v>2278.4102889087198</v>
      </c>
      <c r="BU84" s="550">
        <f t="shared" si="85"/>
        <v>4826.675624072398</v>
      </c>
      <c r="BV84" s="550">
        <f t="shared" si="85"/>
        <v>5265.4643171698881</v>
      </c>
      <c r="BW84" s="550">
        <f t="shared" si="85"/>
        <v>2267.074914337034</v>
      </c>
      <c r="BX84" s="550">
        <f t="shared" si="85"/>
        <v>2267.0749143370354</v>
      </c>
      <c r="BY84" s="550">
        <f t="shared" si="85"/>
        <v>4802.6623125098486</v>
      </c>
      <c r="BZ84" s="550">
        <f t="shared" si="85"/>
        <v>5239.2679772834708</v>
      </c>
      <c r="CA84" s="550">
        <f t="shared" si="85"/>
        <v>2255.7959346637153</v>
      </c>
      <c r="CB84" s="550">
        <f t="shared" si="85"/>
        <v>2255.7959346637167</v>
      </c>
      <c r="CC84" s="550">
        <f t="shared" si="85"/>
        <v>4778.7684701590542</v>
      </c>
      <c r="CD84" s="550">
        <f t="shared" si="85"/>
        <v>5213.2019674462408</v>
      </c>
      <c r="CE84" s="550">
        <f t="shared" si="85"/>
        <v>2244.5730693171299</v>
      </c>
      <c r="CF84" s="550">
        <f t="shared" si="85"/>
        <v>2244.5730693171313</v>
      </c>
      <c r="CG84" s="550">
        <f t="shared" si="85"/>
        <v>4754.9935026458261</v>
      </c>
      <c r="CH84" s="550">
        <f t="shared" si="85"/>
        <v>5187.2656392499921</v>
      </c>
      <c r="CI84" s="550">
        <f t="shared" si="85"/>
        <v>2233.4060391215235</v>
      </c>
      <c r="CJ84" s="550">
        <f t="shared" si="85"/>
        <v>2233.4060391215244</v>
      </c>
      <c r="CK84" s="550">
        <f t="shared" si="85"/>
        <v>4731.3368185530617</v>
      </c>
      <c r="CL84" s="550">
        <f t="shared" si="85"/>
        <v>5161.45834751243</v>
      </c>
      <c r="CM84" s="550">
        <f t="shared" si="85"/>
        <v>2222.2945662900729</v>
      </c>
      <c r="CN84" s="550">
        <f t="shared" si="85"/>
        <v>2222.2945662900743</v>
      </c>
      <c r="CO84" s="550">
        <f t="shared" si="85"/>
        <v>4707.7978294060313</v>
      </c>
      <c r="CP84" s="550">
        <f t="shared" si="85"/>
        <v>5135.7794502611241</v>
      </c>
      <c r="CQ84" s="550">
        <f t="shared" si="85"/>
        <v>2211.2383744179833</v>
      </c>
      <c r="CR84" s="550">
        <f t="shared" si="85"/>
        <v>2211.2383744179842</v>
      </c>
      <c r="CS84" s="550">
        <f t="shared" si="85"/>
        <v>4684.3759496577441</v>
      </c>
      <c r="CT84" s="550">
        <f t="shared" si="85"/>
        <v>5110.2283087175383</v>
      </c>
      <c r="CU84" s="550">
        <f t="shared" si="85"/>
        <v>2200.2371884756058</v>
      </c>
      <c r="CV84" s="550">
        <f t="shared" si="85"/>
        <v>2200.2371884756067</v>
      </c>
      <c r="CW84" s="550">
        <f t="shared" si="85"/>
        <v>4661.0705966743726</v>
      </c>
      <c r="CX84" s="550">
        <f t="shared" si="85"/>
        <v>5084.8042872811338</v>
      </c>
      <c r="CY84" s="550">
        <f t="shared" si="85"/>
        <v>2189.2907348015979</v>
      </c>
      <c r="CZ84" s="550">
        <f t="shared" si="85"/>
        <v>2189.2907348015992</v>
      </c>
      <c r="DA84" s="550">
        <f t="shared" si="85"/>
        <v>4637.8811907207701</v>
      </c>
      <c r="DB84" s="550">
        <f t="shared" si="85"/>
        <v>5059.5067535135668</v>
      </c>
      <c r="DC84" s="550">
        <f t="shared" si="85"/>
        <v>2178.3987410961181</v>
      </c>
      <c r="DD84" s="550">
        <f t="shared" si="85"/>
        <v>2178.398741096119</v>
      </c>
      <c r="DE84" s="550">
        <f t="shared" si="85"/>
        <v>4614.8071549460392</v>
      </c>
      <c r="DF84" s="550">
        <f t="shared" si="85"/>
        <v>5034.3350781229519</v>
      </c>
      <c r="DG84" s="550">
        <f t="shared" si="85"/>
        <v>2167.5609364140473</v>
      </c>
      <c r="DH84" s="550">
        <f t="shared" si="85"/>
        <v>2167.5609364140487</v>
      </c>
      <c r="DI84" s="550">
        <f t="shared" si="85"/>
        <v>0</v>
      </c>
      <c r="DJ84" s="550">
        <f t="shared" si="85"/>
        <v>0</v>
      </c>
      <c r="DK84" s="550">
        <f t="shared" si="85"/>
        <v>0</v>
      </c>
      <c r="DL84" s="550">
        <f t="shared" si="85"/>
        <v>0</v>
      </c>
      <c r="DM84" s="550">
        <f t="shared" si="85"/>
        <v>0</v>
      </c>
      <c r="DN84" s="550">
        <f t="shared" si="85"/>
        <v>0</v>
      </c>
      <c r="DO84" s="550">
        <f t="shared" si="85"/>
        <v>0</v>
      </c>
      <c r="DP84" s="550">
        <f t="shared" si="85"/>
        <v>0</v>
      </c>
      <c r="DQ84" s="550">
        <f t="shared" si="85"/>
        <v>0</v>
      </c>
      <c r="DR84" s="550">
        <f t="shared" si="85"/>
        <v>0</v>
      </c>
      <c r="DS84" s="550">
        <f t="shared" si="85"/>
        <v>0</v>
      </c>
      <c r="DT84" s="550">
        <f t="shared" si="85"/>
        <v>0</v>
      </c>
      <c r="DU84" s="550">
        <f t="shared" si="85"/>
        <v>0</v>
      </c>
      <c r="DV84" s="550">
        <f t="shared" si="85"/>
        <v>0</v>
      </c>
      <c r="DW84" s="550">
        <f t="shared" si="85"/>
        <v>0</v>
      </c>
      <c r="DX84" s="550">
        <f t="shared" si="85"/>
        <v>0</v>
      </c>
      <c r="DY84" s="550">
        <f t="shared" si="85"/>
        <v>0</v>
      </c>
      <c r="DZ84" s="550">
        <f t="shared" si="85"/>
        <v>0</v>
      </c>
      <c r="EA84" s="550">
        <f t="shared" si="85"/>
        <v>0</v>
      </c>
    </row>
    <row r="85" spans="1:131" s="122" customFormat="1" hidden="1" outlineLevel="2" x14ac:dyDescent="0.35">
      <c r="A85" s="8"/>
      <c r="B85" s="8"/>
      <c r="C85" s="13"/>
      <c r="D85" s="34"/>
      <c r="E85" s="552" t="str">
        <f t="shared" ref="E85:AJ85" si="86" xml:space="preserve"> E$78</f>
        <v>Cash received from invoices</v>
      </c>
      <c r="F85" s="552">
        <f t="shared" si="86"/>
        <v>0</v>
      </c>
      <c r="G85" s="552">
        <f t="shared" si="86"/>
        <v>0</v>
      </c>
      <c r="H85" s="552">
        <f t="shared" si="86"/>
        <v>0</v>
      </c>
      <c r="I85" s="552">
        <f t="shared" si="86"/>
        <v>0</v>
      </c>
      <c r="J85" s="552">
        <f t="shared" si="86"/>
        <v>0</v>
      </c>
      <c r="K85" s="552">
        <f t="shared" si="86"/>
        <v>0</v>
      </c>
      <c r="L85" s="552">
        <f t="shared" si="86"/>
        <v>0</v>
      </c>
      <c r="M85" s="552">
        <f t="shared" si="86"/>
        <v>1771.9821428571429</v>
      </c>
      <c r="N85" s="552">
        <f t="shared" si="86"/>
        <v>5403.3819875776389</v>
      </c>
      <c r="O85" s="552">
        <f t="shared" si="86"/>
        <v>4550.565217391304</v>
      </c>
      <c r="P85" s="552">
        <f t="shared" si="86"/>
        <v>2407.7789855072451</v>
      </c>
      <c r="Q85" s="552">
        <f t="shared" si="86"/>
        <v>3391.9579779673072</v>
      </c>
      <c r="R85" s="552">
        <f t="shared" si="86"/>
        <v>5376.4994901270056</v>
      </c>
      <c r="S85" s="552">
        <f t="shared" si="86"/>
        <v>4527.9255894440839</v>
      </c>
      <c r="T85" s="552">
        <f t="shared" si="86"/>
        <v>2395.7999855793487</v>
      </c>
      <c r="U85" s="552">
        <f t="shared" si="86"/>
        <v>3375.0825651415989</v>
      </c>
      <c r="V85" s="552">
        <f t="shared" si="86"/>
        <v>5349.7507364447829</v>
      </c>
      <c r="W85" s="552">
        <f t="shared" si="86"/>
        <v>4505.398596461775</v>
      </c>
      <c r="X85" s="552">
        <f t="shared" si="86"/>
        <v>2401.6017376115014</v>
      </c>
      <c r="Y85" s="552">
        <f t="shared" si="86"/>
        <v>3340.5699546481501</v>
      </c>
      <c r="Z85" s="552">
        <f t="shared" si="86"/>
        <v>5323.1350611390872</v>
      </c>
      <c r="AA85" s="552">
        <f t="shared" si="86"/>
        <v>4482.9836780714204</v>
      </c>
      <c r="AB85" s="552">
        <f t="shared" si="86"/>
        <v>2372.0204802646958</v>
      </c>
      <c r="AC85" s="552">
        <f t="shared" si="86"/>
        <v>3341.5831936255045</v>
      </c>
      <c r="AD85" s="552">
        <f t="shared" si="86"/>
        <v>5296.6518021284464</v>
      </c>
      <c r="AE85" s="552">
        <f t="shared" si="86"/>
        <v>4460.68027668798</v>
      </c>
      <c r="AF85" s="552">
        <f t="shared" si="86"/>
        <v>2360.2193833479569</v>
      </c>
      <c r="AG85" s="552">
        <f t="shared" si="86"/>
        <v>3324.9584016174176</v>
      </c>
      <c r="AH85" s="552">
        <f t="shared" si="86"/>
        <v>5270.3003006253202</v>
      </c>
      <c r="AI85" s="552">
        <f t="shared" si="86"/>
        <v>4438.4878375004791</v>
      </c>
      <c r="AJ85" s="552">
        <f t="shared" si="86"/>
        <v>2348.4769983561764</v>
      </c>
      <c r="AK85" s="552">
        <f t="shared" ref="AK85:BP85" si="87" xml:space="preserve"> AK$78</f>
        <v>3308.4163200173325</v>
      </c>
      <c r="AL85" s="552">
        <f t="shared" si="87"/>
        <v>5244.0799011197232</v>
      </c>
      <c r="AM85" s="552">
        <f t="shared" si="87"/>
        <v>4416.4058084581893</v>
      </c>
      <c r="AN85" s="552">
        <f t="shared" si="87"/>
        <v>2354.164151407218</v>
      </c>
      <c r="AO85" s="552">
        <f t="shared" si="87"/>
        <v>3274.5854191136864</v>
      </c>
      <c r="AP85" s="552">
        <f t="shared" si="87"/>
        <v>5217.9899513629089</v>
      </c>
      <c r="AQ85" s="552">
        <f t="shared" si="87"/>
        <v>4394.4336402569033</v>
      </c>
      <c r="AR85" s="552">
        <f t="shared" si="87"/>
        <v>2325.167197204205</v>
      </c>
      <c r="AS85" s="552">
        <f t="shared" si="87"/>
        <v>3275.5786441101291</v>
      </c>
      <c r="AT85" s="552">
        <f t="shared" si="87"/>
        <v>5192.0298023511541</v>
      </c>
      <c r="AU85" s="552">
        <f t="shared" si="87"/>
        <v>4372.5707863252792</v>
      </c>
      <c r="AV85" s="552">
        <f t="shared" si="87"/>
        <v>2313.5992011982144</v>
      </c>
      <c r="AW85" s="552">
        <f t="shared" si="87"/>
        <v>3259.282232945402</v>
      </c>
      <c r="AX85" s="552">
        <f t="shared" si="87"/>
        <v>5166.1988083096076</v>
      </c>
      <c r="AY85" s="552">
        <f t="shared" si="87"/>
        <v>4350.816702811223</v>
      </c>
      <c r="AZ85" s="552">
        <f t="shared" si="87"/>
        <v>2302.0887574111584</v>
      </c>
      <c r="BA85" s="552">
        <f t="shared" si="87"/>
        <v>3243.0668984531367</v>
      </c>
      <c r="BB85" s="552">
        <f t="shared" si="87"/>
        <v>5140.4963266762261</v>
      </c>
      <c r="BC85" s="552">
        <f t="shared" si="87"/>
        <v>4329.170848568383</v>
      </c>
      <c r="BD85" s="552">
        <f t="shared" si="87"/>
        <v>2307.6635750949786</v>
      </c>
      <c r="BE85" s="552">
        <f t="shared" si="87"/>
        <v>3209.9042416854159</v>
      </c>
      <c r="BF85" s="552">
        <f t="shared" si="87"/>
        <v>5114.9217180857977</v>
      </c>
      <c r="BG85" s="552">
        <f t="shared" si="87"/>
        <v>4307.6326851426684</v>
      </c>
      <c r="BH85" s="552">
        <f t="shared" si="87"/>
        <v>2279.2393826005878</v>
      </c>
      <c r="BI85" s="552">
        <f t="shared" si="87"/>
        <v>3210.8778480266706</v>
      </c>
      <c r="BJ85" s="552">
        <f t="shared" si="87"/>
        <v>5089.474346354029</v>
      </c>
      <c r="BK85" s="552">
        <f t="shared" si="87"/>
        <v>4286.2016767588766</v>
      </c>
      <c r="BL85" s="552">
        <f t="shared" si="87"/>
        <v>2267.8998831846648</v>
      </c>
      <c r="BM85" s="552">
        <f t="shared" si="87"/>
        <v>3194.9033313698219</v>
      </c>
      <c r="BN85" s="552">
        <f t="shared" si="87"/>
        <v>5064.1535784617208</v>
      </c>
      <c r="BO85" s="552">
        <f t="shared" si="87"/>
        <v>4264.8772903073386</v>
      </c>
      <c r="BP85" s="552">
        <f t="shared" si="87"/>
        <v>2256.6167991887223</v>
      </c>
      <c r="BQ85" s="552">
        <f t="shared" ref="BQ85:CV85" si="88" xml:space="preserve"> BQ$78</f>
        <v>3179.0082899202216</v>
      </c>
      <c r="BR85" s="552">
        <f t="shared" si="88"/>
        <v>5038.958784539027</v>
      </c>
      <c r="BS85" s="552">
        <f t="shared" si="88"/>
        <v>4243.6589953306866</v>
      </c>
      <c r="BT85" s="552">
        <f t="shared" si="88"/>
        <v>2262.0815004072228</v>
      </c>
      <c r="BU85" s="552">
        <f t="shared" si="88"/>
        <v>3146.5006778106326</v>
      </c>
      <c r="BV85" s="552">
        <f t="shared" si="88"/>
        <v>5013.8893378497787</v>
      </c>
      <c r="BW85" s="552">
        <f t="shared" si="88"/>
        <v>4222.5462640106343</v>
      </c>
      <c r="BX85" s="552">
        <f t="shared" si="88"/>
        <v>2234.2187561582373</v>
      </c>
      <c r="BY85" s="552">
        <f t="shared" si="88"/>
        <v>3147.4550530137594</v>
      </c>
      <c r="BZ85" s="552">
        <f t="shared" si="88"/>
        <v>4988.9446147758999</v>
      </c>
      <c r="CA85" s="552">
        <f t="shared" si="88"/>
        <v>4201.5385711548597</v>
      </c>
      <c r="CB85" s="552">
        <f t="shared" si="88"/>
        <v>2223.1032399584446</v>
      </c>
      <c r="CC85" s="552">
        <f t="shared" si="88"/>
        <v>3131.7960726505075</v>
      </c>
      <c r="CD85" s="552">
        <f t="shared" si="88"/>
        <v>4964.123994801892</v>
      </c>
      <c r="CE85" s="552">
        <f t="shared" si="88"/>
        <v>4180.6353941839407</v>
      </c>
      <c r="CF85" s="552">
        <f t="shared" si="88"/>
        <v>2212.0430248342732</v>
      </c>
      <c r="CG85" s="552">
        <f t="shared" si="88"/>
        <v>3116.2149976621968</v>
      </c>
      <c r="CH85" s="552">
        <f t="shared" si="88"/>
        <v>4939.4268604993949</v>
      </c>
      <c r="CI85" s="552">
        <f t="shared" si="88"/>
        <v>4159.8362131183521</v>
      </c>
      <c r="CJ85" s="552">
        <f t="shared" si="88"/>
        <v>2217.3997846605475</v>
      </c>
      <c r="CK85" s="552">
        <f t="shared" si="88"/>
        <v>3084.3494914553448</v>
      </c>
      <c r="CL85" s="552">
        <f t="shared" si="88"/>
        <v>4914.8525975118364</v>
      </c>
      <c r="CM85" s="552">
        <f t="shared" si="88"/>
        <v>4139.140510565524</v>
      </c>
      <c r="CN85" s="552">
        <f t="shared" si="88"/>
        <v>2190.0873986626812</v>
      </c>
      <c r="CO85" s="552">
        <f t="shared" si="88"/>
        <v>3085.2850153829831</v>
      </c>
      <c r="CP85" s="552">
        <f t="shared" si="88"/>
        <v>4890.40059453914</v>
      </c>
      <c r="CQ85" s="552">
        <f t="shared" si="88"/>
        <v>4118.547771706988</v>
      </c>
      <c r="CR85" s="552">
        <f t="shared" si="88"/>
        <v>2179.1914414554044</v>
      </c>
      <c r="CS85" s="552">
        <f t="shared" si="88"/>
        <v>3069.9353386895364</v>
      </c>
      <c r="CT85" s="552">
        <f t="shared" si="88"/>
        <v>4866.0702433225297</v>
      </c>
      <c r="CU85" s="552">
        <f t="shared" si="88"/>
        <v>4098.0574842855622</v>
      </c>
      <c r="CV85" s="552">
        <f t="shared" si="88"/>
        <v>2168.3496929904522</v>
      </c>
      <c r="CW85" s="552">
        <f t="shared" ref="CW85:EA85" si="89" xml:space="preserve"> CW$78</f>
        <v>3054.6620285468025</v>
      </c>
      <c r="CX85" s="552">
        <f t="shared" si="89"/>
        <v>4841.8609386293829</v>
      </c>
      <c r="CY85" s="552">
        <f t="shared" si="89"/>
        <v>4077.6691385926001</v>
      </c>
      <c r="CZ85" s="552">
        <f t="shared" si="89"/>
        <v>2173.6006435345062</v>
      </c>
      <c r="DA85" s="552">
        <f t="shared" si="89"/>
        <v>3023.4259450597783</v>
      </c>
      <c r="DB85" s="552">
        <f t="shared" si="89"/>
        <v>4817.7720782381939</v>
      </c>
      <c r="DC85" s="552">
        <f t="shared" si="89"/>
        <v>4057.3822274553236</v>
      </c>
      <c r="DD85" s="552">
        <f t="shared" si="89"/>
        <v>2146.8277448483486</v>
      </c>
      <c r="DE85" s="552">
        <f t="shared" si="89"/>
        <v>3024.3429900713381</v>
      </c>
      <c r="DF85" s="552">
        <f t="shared" si="89"/>
        <v>4793.8030629235755</v>
      </c>
      <c r="DG85" s="552">
        <f t="shared" si="89"/>
        <v>4037.1962462242027</v>
      </c>
      <c r="DH85" s="552">
        <f t="shared" si="89"/>
        <v>2136.1470097993515</v>
      </c>
      <c r="DI85" s="552">
        <f t="shared" si="89"/>
        <v>1445.0406242760323</v>
      </c>
      <c r="DJ85" s="552">
        <f t="shared" si="89"/>
        <v>0</v>
      </c>
      <c r="DK85" s="552">
        <f t="shared" si="89"/>
        <v>0</v>
      </c>
      <c r="DL85" s="552">
        <f t="shared" si="89"/>
        <v>0</v>
      </c>
      <c r="DM85" s="552">
        <f t="shared" si="89"/>
        <v>0</v>
      </c>
      <c r="DN85" s="552">
        <f t="shared" si="89"/>
        <v>0</v>
      </c>
      <c r="DO85" s="552">
        <f t="shared" si="89"/>
        <v>0</v>
      </c>
      <c r="DP85" s="552">
        <f t="shared" si="89"/>
        <v>0</v>
      </c>
      <c r="DQ85" s="552">
        <f t="shared" si="89"/>
        <v>0</v>
      </c>
      <c r="DR85" s="552">
        <f t="shared" si="89"/>
        <v>0</v>
      </c>
      <c r="DS85" s="552">
        <f t="shared" si="89"/>
        <v>0</v>
      </c>
      <c r="DT85" s="552">
        <f t="shared" si="89"/>
        <v>0</v>
      </c>
      <c r="DU85" s="552">
        <f t="shared" si="89"/>
        <v>0</v>
      </c>
      <c r="DV85" s="552">
        <f t="shared" si="89"/>
        <v>0</v>
      </c>
      <c r="DW85" s="552">
        <f t="shared" si="89"/>
        <v>0</v>
      </c>
      <c r="DX85" s="552">
        <f t="shared" si="89"/>
        <v>0</v>
      </c>
      <c r="DY85" s="552">
        <f t="shared" si="89"/>
        <v>0</v>
      </c>
      <c r="DZ85" s="552">
        <f t="shared" si="89"/>
        <v>0</v>
      </c>
      <c r="EA85" s="552">
        <f t="shared" si="89"/>
        <v>0</v>
      </c>
    </row>
    <row r="86" spans="1:131" hidden="1" outlineLevel="2" x14ac:dyDescent="0.35">
      <c r="A86" s="192"/>
      <c r="B86" s="192"/>
      <c r="C86" s="193"/>
      <c r="D86" s="194"/>
      <c r="E86" s="195" t="s">
        <v>193</v>
      </c>
      <c r="F86" s="195"/>
      <c r="G86" s="195" t="str">
        <f xml:space="preserve"> SMU</f>
        <v>$ 000s</v>
      </c>
      <c r="H86" s="195"/>
      <c r="I86" s="196"/>
      <c r="J86" s="195">
        <f t="shared" ref="J86" si="90" xml:space="preserve"> IF( J81 = 1, $F80, J83 + J84 - J85)</f>
        <v>0</v>
      </c>
      <c r="K86" s="195">
        <f t="shared" ref="K86" si="91" xml:space="preserve"> IF( K81 = 1, $F80, K83 + K84 - K85)</f>
        <v>0</v>
      </c>
      <c r="L86" s="195">
        <f t="shared" ref="L86" si="92" xml:space="preserve"> IF( L81 = 1, $F80, L83 + L84 - L85)</f>
        <v>0</v>
      </c>
      <c r="M86" s="195">
        <f t="shared" ref="M86" si="93" xml:space="preserve"> IF( M81 = 1, $F80, M83 + M84 - M85)</f>
        <v>3429.6428571428569</v>
      </c>
      <c r="N86" s="195">
        <f t="shared" ref="N86" si="94" xml:space="preserve"> IF( N81 = 1, $F80, N83 + N84 - N85)</f>
        <v>3700.7608695652179</v>
      </c>
      <c r="O86" s="195">
        <f t="shared" ref="O86" si="95" xml:space="preserve"> IF( O81 = 1, $F80, O83 + O84 - O85)</f>
        <v>1593.3831521739121</v>
      </c>
      <c r="P86" s="195">
        <f t="shared" ref="P86" si="96" xml:space="preserve"> IF( P81 = 1, $F80, P83 + P84 - P85)</f>
        <v>1628.791666666667</v>
      </c>
      <c r="Q86" s="195">
        <f t="shared" ref="Q86" si="97" xml:space="preserve"> IF( Q81 = 1, $F80, Q83 + Q84 - Q85)</f>
        <v>3412.5799573560776</v>
      </c>
      <c r="R86" s="195">
        <f t="shared" ref="R86" si="98" xml:space="preserve"> IF( R81 = 1, $F80, R83 + R84 - R85)</f>
        <v>3682.3491239454906</v>
      </c>
      <c r="S86" s="195">
        <f t="shared" ref="S86" si="99" xml:space="preserve"> IF( S81 = 1, $F80, S83 + S84 - S85)</f>
        <v>1585.4558728098627</v>
      </c>
      <c r="T86" s="195">
        <f t="shared" ref="T86" si="100" xml:space="preserve"> IF( T81 = 1, $F80, T83 + T84 - T85)</f>
        <v>1620.6882255389719</v>
      </c>
      <c r="U86" s="195">
        <f t="shared" ref="U86" si="101" xml:space="preserve"> IF( U81 = 1, $F80, U83 + U84 - U85)</f>
        <v>3395.6019476179881</v>
      </c>
      <c r="V86" s="195">
        <f t="shared" ref="V86" si="102" xml:space="preserve"> IF( V81 = 1, $F80, V83 + V84 - V85)</f>
        <v>3664.0289790502393</v>
      </c>
      <c r="W86" s="195">
        <f t="shared" ref="W86" si="103" xml:space="preserve"> IF( W81 = 1, $F80, W83 + W84 - W85)</f>
        <v>1577.5680326466309</v>
      </c>
      <c r="X86" s="195">
        <f t="shared" ref="X86" si="104" xml:space="preserve"> IF( X81 = 1, $F80, X83 + X84 - X85)</f>
        <v>1594.9039450932974</v>
      </c>
      <c r="Y86" s="195">
        <f t="shared" ref="Y86" si="105" xml:space="preserve"> IF( Y81 = 1, $F80, Y83 + Y84 - Y85)</f>
        <v>3378.7084055900377</v>
      </c>
      <c r="Z86" s="195">
        <f t="shared" ref="Z86" si="106" xml:space="preserve"> IF( Z81 = 1, $F80, Z83 + Z84 - Z85)</f>
        <v>3645.7999791544689</v>
      </c>
      <c r="AA86" s="195">
        <f t="shared" ref="AA86" si="107" xml:space="preserve"> IF( AA81 = 1, $F80, AA83 + AA84 - AA85)</f>
        <v>1569.7194354692838</v>
      </c>
      <c r="AB86" s="195">
        <f t="shared" ref="AB86" si="108" xml:space="preserve"> IF( AB81 = 1, $F80, AB83 + AB84 - AB85)</f>
        <v>1604.6020895908246</v>
      </c>
      <c r="AC86" s="195">
        <f t="shared" ref="AC86" si="109" xml:space="preserve"> IF( AC81 = 1, $F80, AC83 + AC84 - AC85)</f>
        <v>3361.8989110348639</v>
      </c>
      <c r="AD86" s="195">
        <f t="shared" ref="AD86" si="110" xml:space="preserve"> IF( AD81 = 1, $F80, AD83 + AD84 - AD85)</f>
        <v>3627.6616708004658</v>
      </c>
      <c r="AE86" s="195">
        <f t="shared" ref="AE86" si="111" xml:space="preserve"> IF( AE81 = 1, $F80, AE83 + AE84 - AE85)</f>
        <v>1561.9098860390886</v>
      </c>
      <c r="AF86" s="195">
        <f t="shared" ref="AF86" si="112" xml:space="preserve"> IF( AF81 = 1, $F80, AF83 + AF84 - AF85)</f>
        <v>1596.618994617736</v>
      </c>
      <c r="AG86" s="195">
        <f t="shared" ref="AG86" si="113" xml:space="preserve"> IF( AG81 = 1, $F80, AG83 + AG84 - AG85)</f>
        <v>3345.1730458058355</v>
      </c>
      <c r="AH86" s="195">
        <f t="shared" ref="AH86" si="114" xml:space="preserve"> IF( AH81 = 1, $F80, AH83 + AH84 - AH85)</f>
        <v>3609.6136027865341</v>
      </c>
      <c r="AI86" s="195">
        <f t="shared" ref="AI86" si="115" xml:space="preserve"> IF( AI81 = 1, $F80, AI83 + AI84 - AI85)</f>
        <v>1554.1391900886456</v>
      </c>
      <c r="AJ86" s="195">
        <f t="shared" ref="AJ86" si="116" xml:space="preserve"> IF( AJ81 = 1, $F80, AJ83 + AJ84 - AJ85)</f>
        <v>1588.6756165350612</v>
      </c>
      <c r="AK86" s="195">
        <f t="shared" ref="AK86" si="117" xml:space="preserve"> IF( AK81 = 1, $F80, AK83 + AK84 - AK85)</f>
        <v>3328.5303938366533</v>
      </c>
      <c r="AL86" s="195">
        <f t="shared" ref="AL86" si="118" xml:space="preserve"> IF( AL81 = 1, $F80, AL83 + AL84 - AL85)</f>
        <v>3591.6553261557565</v>
      </c>
      <c r="AM86" s="195">
        <f t="shared" ref="AM86" si="119" xml:space="preserve"> IF( AM81 = 1, $F80, AM83 + AM84 - AM85)</f>
        <v>1546.4071543170603</v>
      </c>
      <c r="AN86" s="195">
        <f t="shared" ref="AN86" si="120" xml:space="preserve"> IF( AN81 = 1, $F80, AN83 + AN84 - AN85)</f>
        <v>1563.4006395293372</v>
      </c>
      <c r="AO86" s="195">
        <f t="shared" ref="AO86" si="121" xml:space="preserve"> IF( AO81 = 1, $F80, AO83 + AO84 - AO85)</f>
        <v>3311.9705411309983</v>
      </c>
      <c r="AP86" s="195">
        <f t="shared" ref="AP86" si="122" xml:space="preserve"> IF( AP81 = 1, $F80, AP83 + AP84 - AP85)</f>
        <v>3573.7863941848309</v>
      </c>
      <c r="AQ86" s="195">
        <f t="shared" ref="AQ86" si="123" xml:space="preserve"> IF( AQ81 = 1, $F80, AQ83 + AQ84 - AQ85)</f>
        <v>1538.7135863851354</v>
      </c>
      <c r="AR86" s="195">
        <f t="shared" ref="AR86" si="124" xml:space="preserve"> IF( AR81 = 1, $F80, AR83 + AR84 - AR85)</f>
        <v>1572.9072216381392</v>
      </c>
      <c r="AS86" s="195">
        <f t="shared" ref="AS86" si="125" xml:space="preserve"> IF( AS81 = 1, $F80, AS83 + AS84 - AS85)</f>
        <v>3295.4930757522379</v>
      </c>
      <c r="AT86" s="195">
        <f t="shared" ref="AT86" si="126" xml:space="preserve"> IF( AT81 = 1, $F80, AT83 + AT84 - AT85)</f>
        <v>3556.0063623729684</v>
      </c>
      <c r="AU86" s="195">
        <f t="shared" ref="AU86" si="127" xml:space="preserve"> IF( AU81 = 1, $F80, AU83 + AU84 - AU85)</f>
        <v>1531.0582949105828</v>
      </c>
      <c r="AV86" s="195">
        <f t="shared" ref="AV86" si="128" xml:space="preserve"> IF( AV81 = 1, $F80, AV83 + AV84 - AV85)</f>
        <v>1565.081812575263</v>
      </c>
      <c r="AW86" s="195">
        <f t="shared" ref="AW86" si="129" xml:space="preserve"> IF( AW81 = 1, $F80, AW83 + AW84 - AW85)</f>
        <v>3279.097587813173</v>
      </c>
      <c r="AX86" s="195">
        <f t="shared" ref="AX86" si="130" xml:space="preserve"> IF( AX81 = 1, $F80, AX83 + AX84 - AX85)</f>
        <v>3538.3147884308146</v>
      </c>
      <c r="AY86" s="195">
        <f t="shared" ref="AY86" si="131" xml:space="preserve"> IF( AY81 = 1, $F80, AY83 + AY84 - AY85)</f>
        <v>1523.4410894632665</v>
      </c>
      <c r="AZ86" s="195">
        <f t="shared" ref="AZ86" si="132" xml:space="preserve"> IF( AZ81 = 1, $F80, AZ83 + AZ84 - AZ85)</f>
        <v>1557.2953358957843</v>
      </c>
      <c r="BA86" s="195">
        <f t="shared" ref="BA86" si="133" xml:space="preserve"> IF( BA81 = 1, $F80, BA83 + BA84 - BA85)</f>
        <v>3262.7836694658436</v>
      </c>
      <c r="BB86" s="195">
        <f t="shared" ref="BB86" si="134" xml:space="preserve"> IF( BB81 = 1, $F80, BB83 + BB84 - BB85)</f>
        <v>3520.7112322694684</v>
      </c>
      <c r="BC86" s="195">
        <f t="shared" ref="BC86" si="135" xml:space="preserve"> IF( BC81 = 1, $F80, BC83 + BC84 - BC85)</f>
        <v>1515.8617805604645</v>
      </c>
      <c r="BD86" s="195">
        <f t="shared" ref="BD86" si="136" xml:space="preserve"> IF( BD81 = 1, $F80, BD83 + BD84 - BD85)</f>
        <v>1532.5196023248659</v>
      </c>
      <c r="BE86" s="195">
        <f t="shared" ref="BE86" si="137" xml:space="preserve"> IF( BE81 = 1, $F80, BE83 + BE84 - BE85)</f>
        <v>3246.5509148913875</v>
      </c>
      <c r="BF86" s="195">
        <f t="shared" ref="BF86" si="138" xml:space="preserve"> IF( BF81 = 1, $F80, BF83 + BF84 - BF85)</f>
        <v>3503.1952559895199</v>
      </c>
      <c r="BG86" s="195">
        <f t="shared" ref="BG86" si="139" xml:space="preserve"> IF( BG81 = 1, $F80, BG83 + BG84 - BG85)</f>
        <v>1508.3201796621534</v>
      </c>
      <c r="BH86" s="195">
        <f t="shared" ref="BH86" si="140" xml:space="preserve"> IF( BH81 = 1, $F80, BH83 + BH84 - BH85)</f>
        <v>1541.8384058768693</v>
      </c>
      <c r="BI86" s="195">
        <f t="shared" ref="BI86" si="141" xml:space="preserve"> IF( BI81 = 1, $F80, BI83 + BI84 - BI85)</f>
        <v>3230.3989202899388</v>
      </c>
      <c r="BJ86" s="195">
        <f t="shared" ref="BJ86" si="142" xml:space="preserve"> IF( BJ81 = 1, $F80, BJ83 + BJ84 - BJ85)</f>
        <v>3485.7664238701709</v>
      </c>
      <c r="BK86" s="195">
        <f t="shared" ref="BK86" si="143" xml:space="preserve"> IF( BK81 = 1, $F80, BK83 + BK84 - BK85)</f>
        <v>1500.8160991663217</v>
      </c>
      <c r="BL86" s="195">
        <f t="shared" ref="BL86" si="144" xml:space="preserve"> IF( BL81 = 1, $F80, BL83 + BL84 - BL85)</f>
        <v>1534.1675680366861</v>
      </c>
      <c r="BM86" s="195">
        <f t="shared" ref="BM86" si="145" xml:space="preserve"> IF( BM81 = 1, $F80, BM83 + BM84 - BM85)</f>
        <v>3214.3272838705852</v>
      </c>
      <c r="BN86" s="195">
        <f t="shared" ref="BN86" si="146" xml:space="preserve"> IF( BN81 = 1, $F80, BN83 + BN84 - BN85)</f>
        <v>3468.4243023583786</v>
      </c>
      <c r="BO86" s="195">
        <f t="shared" ref="BO86" si="147" xml:space="preserve"> IF( BO81 = 1, $F80, BO83 + BO84 - BO85)</f>
        <v>1493.3493524043015</v>
      </c>
      <c r="BP86" s="195">
        <f t="shared" ref="BP86" si="148" xml:space="preserve"> IF( BP81 = 1, $F80, BP83 + BP84 - BP85)</f>
        <v>1526.5348935688421</v>
      </c>
      <c r="BQ86" s="195">
        <f t="shared" ref="BQ86" si="149" xml:space="preserve"> IF( BQ81 = 1, $F80, BQ83 + BQ84 - BQ85)</f>
        <v>3198.3356058413801</v>
      </c>
      <c r="BR86" s="195">
        <f t="shared" ref="BR86" si="150" xml:space="preserve"> IF( BR81 = 1, $F80, BR83 + BR84 - BR85)</f>
        <v>3451.1684600580884</v>
      </c>
      <c r="BS86" s="195">
        <f t="shared" ref="BS86" si="151" xml:space="preserve"> IF( BS81 = 1, $F80, BS83 + BS84 - BS85)</f>
        <v>1485.9197536361207</v>
      </c>
      <c r="BT86" s="195">
        <f t="shared" ref="BT86" si="152" xml:space="preserve"> IF( BT81 = 1, $F80, BT83 + BT84 - BT85)</f>
        <v>1502.2485421376177</v>
      </c>
      <c r="BU86" s="195">
        <f t="shared" ref="BU86" si="153" xml:space="preserve"> IF( BU81 = 1, $F80, BU83 + BU84 - BU85)</f>
        <v>3182.4234883993831</v>
      </c>
      <c r="BV86" s="195">
        <f t="shared" ref="BV86" si="154" xml:space="preserve"> IF( BV81 = 1, $F80, BV83 + BV84 - BV85)</f>
        <v>3433.9984677194925</v>
      </c>
      <c r="BW86" s="195">
        <f t="shared" ref="BW86" si="155" xml:space="preserve"> IF( BW81 = 1, $F80, BW83 + BW84 - BW85)</f>
        <v>1478.5271180458922</v>
      </c>
      <c r="BX86" s="195">
        <f t="shared" ref="BX86" si="156" xml:space="preserve"> IF( BX81 = 1, $F80, BX83 + BX84 - BX85)</f>
        <v>1511.3832762246902</v>
      </c>
      <c r="BY86" s="195">
        <f t="shared" ref="BY86" si="157" xml:space="preserve"> IF( BY81 = 1, $F80, BY83 + BY84 - BY85)</f>
        <v>3166.5905357207794</v>
      </c>
      <c r="BZ86" s="195">
        <f t="shared" ref="BZ86" si="158" xml:space="preserve"> IF( BZ81 = 1, $F80, BZ83 + BZ84 - BZ85)</f>
        <v>3416.9138982283503</v>
      </c>
      <c r="CA86" s="195">
        <f t="shared" ref="CA86" si="159" xml:space="preserve"> IF( CA81 = 1, $F80, CA83 + CA84 - CA85)</f>
        <v>1471.1712617372059</v>
      </c>
      <c r="CB86" s="195">
        <f t="shared" ref="CB86" si="160" xml:space="preserve"> IF( CB81 = 1, $F80, CB83 + CB84 - CB85)</f>
        <v>1503.863956442478</v>
      </c>
      <c r="CC86" s="195">
        <f t="shared" ref="CC86" si="161" xml:space="preserve"> IF( CC81 = 1, $F80, CC83 + CC84 - CC85)</f>
        <v>3150.8363539510251</v>
      </c>
      <c r="CD86" s="195">
        <f t="shared" ref="CD86" si="162" xml:space="preserve"> IF( CD81 = 1, $F80, CD83 + CD84 - CD85)</f>
        <v>3399.9143265953735</v>
      </c>
      <c r="CE86" s="195">
        <f t="shared" ref="CE86" si="163" xml:space="preserve"> IF( CE81 = 1, $F80, CE83 + CE84 - CE85)</f>
        <v>1463.8520017285628</v>
      </c>
      <c r="CF86" s="195">
        <f t="shared" ref="CF86" si="164" xml:space="preserve"> IF( CF81 = 1, $F80, CF83 + CF84 - CF85)</f>
        <v>1496.3820462114209</v>
      </c>
      <c r="CG86" s="195">
        <f t="shared" ref="CG86" si="165" xml:space="preserve"> IF( CG81 = 1, $F80, CG83 + CG84 - CG85)</f>
        <v>3135.1605511950502</v>
      </c>
      <c r="CH86" s="195">
        <f t="shared" ref="CH86" si="166" xml:space="preserve"> IF( CH81 = 1, $F80, CH83 + CH84 - CH85)</f>
        <v>3382.9993299456482</v>
      </c>
      <c r="CI86" s="195">
        <f t="shared" ref="CI86" si="167" xml:space="preserve"> IF( CI81 = 1, $F80, CI83 + CI84 - CI85)</f>
        <v>1456.5691559488196</v>
      </c>
      <c r="CJ86" s="195">
        <f t="shared" ref="CJ86" si="168" xml:space="preserve"> IF( CJ81 = 1, $F80, CJ83 + CJ84 - CJ85)</f>
        <v>1472.5754104097964</v>
      </c>
      <c r="CK86" s="195">
        <f t="shared" ref="CK86" si="169" xml:space="preserve"> IF( CK81 = 1, $F80, CK83 + CK84 - CK85)</f>
        <v>3119.5627375075128</v>
      </c>
      <c r="CL86" s="195">
        <f t="shared" ref="CL86" si="170" xml:space="preserve"> IF( CL81 = 1, $F80, CL83 + CL84 - CL85)</f>
        <v>3366.1684875081073</v>
      </c>
      <c r="CM86" s="195">
        <f t="shared" ref="CM86" si="171" xml:space="preserve"> IF( CM81 = 1, $F80, CM83 + CM84 - CM85)</f>
        <v>1449.3225432326562</v>
      </c>
      <c r="CN86" s="195">
        <f t="shared" ref="CN86" si="172" xml:space="preserve"> IF( CN81 = 1, $F80, CN83 + CN84 - CN85)</f>
        <v>1481.5297108600494</v>
      </c>
      <c r="CO86" s="195">
        <f t="shared" ref="CO86" si="173" xml:space="preserve"> IF( CO81 = 1, $F80, CO83 + CO84 - CO85)</f>
        <v>3104.042524883097</v>
      </c>
      <c r="CP86" s="195">
        <f t="shared" ref="CP86" si="174" xml:space="preserve"> IF( CP81 = 1, $F80, CP83 + CP84 - CP85)</f>
        <v>3349.4213806050811</v>
      </c>
      <c r="CQ86" s="195">
        <f t="shared" ref="CQ86" si="175" xml:space="preserve"> IF( CQ81 = 1, $F80, CQ83 + CQ84 - CQ85)</f>
        <v>1442.1119833160765</v>
      </c>
      <c r="CR86" s="195">
        <f t="shared" ref="CR86" si="176" xml:space="preserve"> IF( CR81 = 1, $F80, CR83 + CR84 - CR85)</f>
        <v>1474.1589162786563</v>
      </c>
      <c r="CS86" s="195">
        <f t="shared" ref="CS86" si="177" xml:space="preserve"> IF( CS81 = 1, $F80, CS83 + CS84 - CS85)</f>
        <v>3088.5995272468645</v>
      </c>
      <c r="CT86" s="195">
        <f t="shared" ref="CT86" si="178" xml:space="preserve"> IF( CT81 = 1, $F80, CT83 + CT84 - CT85)</f>
        <v>3332.7575926418731</v>
      </c>
      <c r="CU86" s="195">
        <f t="shared" ref="CU86" si="179" xml:space="preserve"> IF( CU81 = 1, $F80, CU83 + CU84 - CU85)</f>
        <v>1434.9372968319167</v>
      </c>
      <c r="CV86" s="195">
        <f t="shared" ref="CV86" si="180" xml:space="preserve"> IF( CV81 = 1, $F80, CV83 + CV84 - CV85)</f>
        <v>1466.8247923170711</v>
      </c>
      <c r="CW86" s="195">
        <f t="shared" ref="CW86" si="181" xml:space="preserve"> IF( CW81 = 1, $F80, CW83 + CW84 - CW85)</f>
        <v>3073.2333604446412</v>
      </c>
      <c r="CX86" s="195">
        <f t="shared" ref="CX86" si="182" xml:space="preserve"> IF( CX81 = 1, $F80, CX83 + CX84 - CX85)</f>
        <v>3316.1767090963922</v>
      </c>
      <c r="CY86" s="195">
        <f t="shared" ref="CY86" si="183" xml:space="preserve"> IF( CY81 = 1, $F80, CY83 + CY84 - CY85)</f>
        <v>1427.7983053053899</v>
      </c>
      <c r="CZ86" s="195">
        <f t="shared" ref="CZ86" si="184" xml:space="preserve"> IF( CZ81 = 1, $F80, CZ83 + CZ84 - CZ85)</f>
        <v>1443.488396572483</v>
      </c>
      <c r="DA86" s="195">
        <f t="shared" ref="DA86" si="185" xml:space="preserve"> IF( DA81 = 1, $F80, DA83 + DA84 - DA85)</f>
        <v>3057.9436422334747</v>
      </c>
      <c r="DB86" s="195">
        <f t="shared" ref="DB86" si="186" xml:space="preserve"> IF( DB81 = 1, $F80, DB83 + DB84 - DB85)</f>
        <v>3299.6783175088476</v>
      </c>
      <c r="DC86" s="195">
        <f t="shared" ref="DC86" si="187" xml:space="preserve"> IF( DC81 = 1, $F80, DC83 + DC84 - DC85)</f>
        <v>1420.6948311496421</v>
      </c>
      <c r="DD86" s="195">
        <f t="shared" ref="DD86" si="188" xml:space="preserve"> IF( DD81 = 1, $F80, DD83 + DD84 - DD85)</f>
        <v>1452.2658273974125</v>
      </c>
      <c r="DE86" s="195">
        <f t="shared" ref="DE86" si="189" xml:space="preserve"> IF( DE81 = 1, $F80, DE83 + DE84 - DE85)</f>
        <v>3042.729992272114</v>
      </c>
      <c r="DF86" s="195">
        <f t="shared" ref="DF86" si="190" xml:space="preserve"> IF( DF81 = 1, $F80, DF83 + DF84 - DF85)</f>
        <v>3283.2620074714905</v>
      </c>
      <c r="DG86" s="195">
        <f t="shared" ref="DG86" si="191" xml:space="preserve"> IF( DG81 = 1, $F80, DG83 + DG84 - DG85)</f>
        <v>1413.6266976613351</v>
      </c>
      <c r="DH86" s="195">
        <f t="shared" ref="DH86" si="192" xml:space="preserve"> IF( DH81 = 1, $F80, DH83 + DH84 - DH85)</f>
        <v>1445.0406242760323</v>
      </c>
      <c r="DI86" s="195">
        <f t="shared" ref="DI86" si="193" xml:space="preserve"> IF( DI81 = 1, $F80, DI83 + DI84 - DI85)</f>
        <v>0</v>
      </c>
      <c r="DJ86" s="195">
        <f t="shared" ref="DJ86" si="194" xml:space="preserve"> IF( DJ81 = 1, $F80, DJ83 + DJ84 - DJ85)</f>
        <v>0</v>
      </c>
      <c r="DK86" s="195">
        <f t="shared" ref="DK86" si="195" xml:space="preserve"> IF( DK81 = 1, $F80, DK83 + DK84 - DK85)</f>
        <v>0</v>
      </c>
      <c r="DL86" s="195">
        <f t="shared" ref="DL86" si="196" xml:space="preserve"> IF( DL81 = 1, $F80, DL83 + DL84 - DL85)</f>
        <v>0</v>
      </c>
      <c r="DM86" s="195">
        <f t="shared" ref="DM86" si="197" xml:space="preserve"> IF( DM81 = 1, $F80, DM83 + DM84 - DM85)</f>
        <v>0</v>
      </c>
      <c r="DN86" s="195">
        <f t="shared" ref="DN86" si="198" xml:space="preserve"> IF( DN81 = 1, $F80, DN83 + DN84 - DN85)</f>
        <v>0</v>
      </c>
      <c r="DO86" s="195">
        <f t="shared" ref="DO86" si="199" xml:space="preserve"> IF( DO81 = 1, $F80, DO83 + DO84 - DO85)</f>
        <v>0</v>
      </c>
      <c r="DP86" s="195">
        <f t="shared" ref="DP86" si="200" xml:space="preserve"> IF( DP81 = 1, $F80, DP83 + DP84 - DP85)</f>
        <v>0</v>
      </c>
      <c r="DQ86" s="195">
        <f t="shared" ref="DQ86" si="201" xml:space="preserve"> IF( DQ81 = 1, $F80, DQ83 + DQ84 - DQ85)</f>
        <v>0</v>
      </c>
      <c r="DR86" s="195">
        <f t="shared" ref="DR86" si="202" xml:space="preserve"> IF( DR81 = 1, $F80, DR83 + DR84 - DR85)</f>
        <v>0</v>
      </c>
      <c r="DS86" s="195">
        <f t="shared" ref="DS86" si="203" xml:space="preserve"> IF( DS81 = 1, $F80, DS83 + DS84 - DS85)</f>
        <v>0</v>
      </c>
      <c r="DT86" s="195">
        <f t="shared" ref="DT86" si="204" xml:space="preserve"> IF( DT81 = 1, $F80, DT83 + DT84 - DT85)</f>
        <v>0</v>
      </c>
      <c r="DU86" s="195">
        <f t="shared" ref="DU86" si="205" xml:space="preserve"> IF( DU81 = 1, $F80, DU83 + DU84 - DU85)</f>
        <v>0</v>
      </c>
      <c r="DV86" s="195">
        <f t="shared" ref="DV86" si="206" xml:space="preserve"> IF( DV81 = 1, $F80, DV83 + DV84 - DV85)</f>
        <v>0</v>
      </c>
      <c r="DW86" s="195">
        <f t="shared" ref="DW86" si="207" xml:space="preserve"> IF( DW81 = 1, $F80, DW83 + DW84 - DW85)</f>
        <v>0</v>
      </c>
      <c r="DX86" s="195">
        <f t="shared" ref="DX86" si="208" xml:space="preserve"> IF( DX81 = 1, $F80, DX83 + DX84 - DX85)</f>
        <v>0</v>
      </c>
      <c r="DY86" s="195">
        <f t="shared" ref="DY86" si="209" xml:space="preserve"> IF( DY81 = 1, $F80, DY83 + DY84 - DY85)</f>
        <v>0</v>
      </c>
      <c r="DZ86" s="195">
        <f t="shared" ref="DZ86" si="210" xml:space="preserve"> IF( DZ81 = 1, $F80, DZ83 + DZ84 - DZ85)</f>
        <v>0</v>
      </c>
      <c r="EA86" s="195">
        <f t="shared" ref="EA86" si="211" xml:space="preserve"> IF( EA81 = 1, $F80, EA83 + EA84 - EA85)</f>
        <v>0</v>
      </c>
    </row>
    <row r="87" spans="1:131" hidden="1" outlineLevel="2" x14ac:dyDescent="0.35"/>
    <row r="88" spans="1:131" hidden="1" outlineLevel="2" x14ac:dyDescent="0.35"/>
    <row r="89" spans="1:131" hidden="1" outlineLevel="2" x14ac:dyDescent="0.35"/>
    <row r="91" spans="1:131" collapsed="1" x14ac:dyDescent="0.35">
      <c r="A91" s="8" t="s">
        <v>207</v>
      </c>
    </row>
    <row r="92" spans="1:131" hidden="1" outlineLevel="1" x14ac:dyDescent="0.35"/>
    <row r="93" spans="1:131" hidden="1" outlineLevel="1" x14ac:dyDescent="0.35">
      <c r="E93" s="554" t="str">
        <f xml:space="preserve"> InpC!E$36</f>
        <v>Annual fixed real O&amp;M cost</v>
      </c>
      <c r="F93" s="554">
        <f xml:space="preserve"> InpC!F$36</f>
        <v>1500</v>
      </c>
      <c r="G93" s="554" t="str">
        <f xml:space="preserve"> InpC!G$36</f>
        <v>$ 000s</v>
      </c>
      <c r="H93" s="26"/>
    </row>
    <row r="94" spans="1:131" hidden="1" outlineLevel="1" x14ac:dyDescent="0.35">
      <c r="E94" s="158" t="str">
        <f xml:space="preserve"> InpC!E$57</f>
        <v>Number of periods in a year</v>
      </c>
      <c r="F94" s="158">
        <f xml:space="preserve"> InpC!F$57</f>
        <v>4</v>
      </c>
      <c r="G94" s="158" t="str">
        <f xml:space="preserve"> InpC!G$57</f>
        <v>periods</v>
      </c>
    </row>
    <row r="95" spans="1:131" s="557" customFormat="1" hidden="1" outlineLevel="1" x14ac:dyDescent="0.35">
      <c r="A95" s="251"/>
      <c r="B95" s="251"/>
      <c r="C95" s="555"/>
      <c r="D95" s="252"/>
      <c r="E95" s="556" t="s">
        <v>210</v>
      </c>
      <c r="F95" s="556"/>
      <c r="G95" s="556"/>
      <c r="H95" s="556"/>
      <c r="I95" s="556"/>
      <c r="J95" s="556"/>
      <c r="K95" s="556"/>
      <c r="L95" s="556">
        <v>1</v>
      </c>
      <c r="M95" s="556">
        <f t="shared" ref="M95:AR95" si="212">L95 * 1.005</f>
        <v>1.0049999999999999</v>
      </c>
      <c r="N95" s="556">
        <f t="shared" si="212"/>
        <v>1.0100249999999997</v>
      </c>
      <c r="O95" s="556">
        <f t="shared" si="212"/>
        <v>1.0150751249999996</v>
      </c>
      <c r="P95" s="556">
        <f t="shared" si="212"/>
        <v>1.0201505006249996</v>
      </c>
      <c r="Q95" s="556">
        <f t="shared" si="212"/>
        <v>1.0252512531281244</v>
      </c>
      <c r="R95" s="556">
        <f t="shared" si="212"/>
        <v>1.0303775093937648</v>
      </c>
      <c r="S95" s="556">
        <f t="shared" si="212"/>
        <v>1.0355293969407335</v>
      </c>
      <c r="T95" s="556">
        <f t="shared" si="212"/>
        <v>1.0407070439254371</v>
      </c>
      <c r="U95" s="556">
        <f t="shared" si="212"/>
        <v>1.0459105791450642</v>
      </c>
      <c r="V95" s="556">
        <f t="shared" si="212"/>
        <v>1.0511401320407894</v>
      </c>
      <c r="W95" s="556">
        <f t="shared" si="212"/>
        <v>1.0563958327009932</v>
      </c>
      <c r="X95" s="556">
        <f t="shared" si="212"/>
        <v>1.0616778118644981</v>
      </c>
      <c r="Y95" s="556">
        <f t="shared" si="212"/>
        <v>1.0669862009238205</v>
      </c>
      <c r="Z95" s="556">
        <f t="shared" si="212"/>
        <v>1.0723211319284394</v>
      </c>
      <c r="AA95" s="556">
        <f t="shared" si="212"/>
        <v>1.0776827375880815</v>
      </c>
      <c r="AB95" s="556">
        <f t="shared" si="212"/>
        <v>1.0830711512760218</v>
      </c>
      <c r="AC95" s="556">
        <f t="shared" si="212"/>
        <v>1.0884865070324019</v>
      </c>
      <c r="AD95" s="556">
        <f t="shared" si="212"/>
        <v>1.0939289395675638</v>
      </c>
      <c r="AE95" s="556">
        <f t="shared" si="212"/>
        <v>1.0993985842654015</v>
      </c>
      <c r="AF95" s="556">
        <f t="shared" si="212"/>
        <v>1.1048955771867284</v>
      </c>
      <c r="AG95" s="556">
        <f t="shared" si="212"/>
        <v>1.1104200550726619</v>
      </c>
      <c r="AH95" s="556">
        <f t="shared" si="212"/>
        <v>1.1159721553480251</v>
      </c>
      <c r="AI95" s="556">
        <f t="shared" si="212"/>
        <v>1.1215520161247652</v>
      </c>
      <c r="AJ95" s="556">
        <f t="shared" si="212"/>
        <v>1.1271597762053889</v>
      </c>
      <c r="AK95" s="556">
        <f t="shared" si="212"/>
        <v>1.1327955750864156</v>
      </c>
      <c r="AL95" s="556">
        <f t="shared" si="212"/>
        <v>1.1384595529618475</v>
      </c>
      <c r="AM95" s="556">
        <f t="shared" si="212"/>
        <v>1.1441518507266566</v>
      </c>
      <c r="AN95" s="556">
        <f t="shared" si="212"/>
        <v>1.1498726099802898</v>
      </c>
      <c r="AO95" s="556">
        <f t="shared" si="212"/>
        <v>1.1556219730301911</v>
      </c>
      <c r="AP95" s="556">
        <f t="shared" si="212"/>
        <v>1.1614000828953419</v>
      </c>
      <c r="AQ95" s="556">
        <f t="shared" si="212"/>
        <v>1.1672070833098185</v>
      </c>
      <c r="AR95" s="556">
        <f t="shared" si="212"/>
        <v>1.1730431187263675</v>
      </c>
      <c r="AS95" s="556">
        <f t="shared" ref="AS95:BX95" si="213">AR95 * 1.005</f>
        <v>1.1789083343199991</v>
      </c>
      <c r="AT95" s="556">
        <f t="shared" si="213"/>
        <v>1.1848028759915989</v>
      </c>
      <c r="AU95" s="556">
        <f t="shared" si="213"/>
        <v>1.1907268903715569</v>
      </c>
      <c r="AV95" s="556">
        <f t="shared" si="213"/>
        <v>1.1966805248234145</v>
      </c>
      <c r="AW95" s="556">
        <f t="shared" si="213"/>
        <v>1.2026639274475315</v>
      </c>
      <c r="AX95" s="556">
        <f t="shared" si="213"/>
        <v>1.2086772470847691</v>
      </c>
      <c r="AY95" s="556">
        <f t="shared" si="213"/>
        <v>1.2147206333201928</v>
      </c>
      <c r="AZ95" s="556">
        <f t="shared" si="213"/>
        <v>1.2207942364867936</v>
      </c>
      <c r="BA95" s="556">
        <f t="shared" si="213"/>
        <v>1.2268982076692274</v>
      </c>
      <c r="BB95" s="556">
        <f t="shared" si="213"/>
        <v>1.2330326987075735</v>
      </c>
      <c r="BC95" s="556">
        <f t="shared" si="213"/>
        <v>1.2391978622011113</v>
      </c>
      <c r="BD95" s="556">
        <f t="shared" si="213"/>
        <v>1.2453938515121168</v>
      </c>
      <c r="BE95" s="556">
        <f t="shared" si="213"/>
        <v>1.2516208207696773</v>
      </c>
      <c r="BF95" s="556">
        <f t="shared" si="213"/>
        <v>1.2578789248735256</v>
      </c>
      <c r="BG95" s="556">
        <f t="shared" si="213"/>
        <v>1.264168319497893</v>
      </c>
      <c r="BH95" s="556">
        <f t="shared" si="213"/>
        <v>1.2704891610953823</v>
      </c>
      <c r="BI95" s="556">
        <f t="shared" si="213"/>
        <v>1.276841606900859</v>
      </c>
      <c r="BJ95" s="556">
        <f t="shared" si="213"/>
        <v>1.2832258149353633</v>
      </c>
      <c r="BK95" s="556">
        <f t="shared" si="213"/>
        <v>1.28964194401004</v>
      </c>
      <c r="BL95" s="556">
        <f t="shared" si="213"/>
        <v>1.29609015373009</v>
      </c>
      <c r="BM95" s="556">
        <f t="shared" si="213"/>
        <v>1.3025706044987402</v>
      </c>
      <c r="BN95" s="556">
        <f t="shared" si="213"/>
        <v>1.3090834575212338</v>
      </c>
      <c r="BO95" s="556">
        <f t="shared" si="213"/>
        <v>1.3156288748088398</v>
      </c>
      <c r="BP95" s="556">
        <f t="shared" si="213"/>
        <v>1.3222070191828839</v>
      </c>
      <c r="BQ95" s="556">
        <f t="shared" si="213"/>
        <v>1.3288180542787982</v>
      </c>
      <c r="BR95" s="556">
        <f t="shared" si="213"/>
        <v>1.335462144550192</v>
      </c>
      <c r="BS95" s="556">
        <f t="shared" si="213"/>
        <v>1.3421394552729429</v>
      </c>
      <c r="BT95" s="556">
        <f t="shared" si="213"/>
        <v>1.3488501525493075</v>
      </c>
      <c r="BU95" s="556">
        <f t="shared" si="213"/>
        <v>1.3555944033120539</v>
      </c>
      <c r="BV95" s="556">
        <f t="shared" si="213"/>
        <v>1.3623723753286141</v>
      </c>
      <c r="BW95" s="556">
        <f t="shared" si="213"/>
        <v>1.3691842372052569</v>
      </c>
      <c r="BX95" s="556">
        <f t="shared" si="213"/>
        <v>1.3760301583912831</v>
      </c>
      <c r="BY95" s="556">
        <f t="shared" ref="BY95:DD95" si="214">BX95 * 1.005</f>
        <v>1.3829103091832393</v>
      </c>
      <c r="BZ95" s="556">
        <f t="shared" si="214"/>
        <v>1.3898248607291555</v>
      </c>
      <c r="CA95" s="556">
        <f t="shared" si="214"/>
        <v>1.3967739850328011</v>
      </c>
      <c r="CB95" s="556">
        <f t="shared" si="214"/>
        <v>1.403757854957965</v>
      </c>
      <c r="CC95" s="556">
        <f t="shared" si="214"/>
        <v>1.4107766442327547</v>
      </c>
      <c r="CD95" s="556">
        <f t="shared" si="214"/>
        <v>1.4178305274539182</v>
      </c>
      <c r="CE95" s="556">
        <f t="shared" si="214"/>
        <v>1.4249196800911876</v>
      </c>
      <c r="CF95" s="556">
        <f t="shared" si="214"/>
        <v>1.4320442784916434</v>
      </c>
      <c r="CG95" s="556">
        <f t="shared" si="214"/>
        <v>1.4392044998841014</v>
      </c>
      <c r="CH95" s="556">
        <f t="shared" si="214"/>
        <v>1.4464005223835217</v>
      </c>
      <c r="CI95" s="556">
        <f t="shared" si="214"/>
        <v>1.4536325249954392</v>
      </c>
      <c r="CJ95" s="556">
        <f t="shared" si="214"/>
        <v>1.4609006876204162</v>
      </c>
      <c r="CK95" s="556">
        <f t="shared" si="214"/>
        <v>1.4682051910585181</v>
      </c>
      <c r="CL95" s="556">
        <f t="shared" si="214"/>
        <v>1.4755462170138105</v>
      </c>
      <c r="CM95" s="556">
        <f t="shared" si="214"/>
        <v>1.4829239480988794</v>
      </c>
      <c r="CN95" s="556">
        <f t="shared" si="214"/>
        <v>1.4903385678393737</v>
      </c>
      <c r="CO95" s="556">
        <f t="shared" si="214"/>
        <v>1.4977902606785705</v>
      </c>
      <c r="CP95" s="556">
        <f t="shared" si="214"/>
        <v>1.5052792119819631</v>
      </c>
      <c r="CQ95" s="556">
        <f t="shared" si="214"/>
        <v>1.5128056080418728</v>
      </c>
      <c r="CR95" s="556">
        <f t="shared" si="214"/>
        <v>1.520369636082082</v>
      </c>
      <c r="CS95" s="556">
        <f t="shared" si="214"/>
        <v>1.5279714842624923</v>
      </c>
      <c r="CT95" s="556">
        <f t="shared" si="214"/>
        <v>1.5356113416838046</v>
      </c>
      <c r="CU95" s="556">
        <f t="shared" si="214"/>
        <v>1.5432893983922236</v>
      </c>
      <c r="CV95" s="556">
        <f t="shared" si="214"/>
        <v>1.5510058453841846</v>
      </c>
      <c r="CW95" s="556">
        <f t="shared" si="214"/>
        <v>1.5587608746111055</v>
      </c>
      <c r="CX95" s="556">
        <f t="shared" si="214"/>
        <v>1.5665546789841609</v>
      </c>
      <c r="CY95" s="556">
        <f t="shared" si="214"/>
        <v>1.5743874523790815</v>
      </c>
      <c r="CZ95" s="556">
        <f t="shared" si="214"/>
        <v>1.5822593896409767</v>
      </c>
      <c r="DA95" s="556">
        <f t="shared" si="214"/>
        <v>1.5901706865891814</v>
      </c>
      <c r="DB95" s="556">
        <f t="shared" si="214"/>
        <v>1.5981215400221271</v>
      </c>
      <c r="DC95" s="556">
        <f t="shared" si="214"/>
        <v>1.6061121477222375</v>
      </c>
      <c r="DD95" s="556">
        <f t="shared" si="214"/>
        <v>1.6141427084608486</v>
      </c>
      <c r="DE95" s="556">
        <f t="shared" ref="DE95:EA95" si="215">DD95 * 1.005</f>
        <v>1.6222134220031528</v>
      </c>
      <c r="DF95" s="556">
        <f t="shared" si="215"/>
        <v>1.6303244891131683</v>
      </c>
      <c r="DG95" s="556">
        <f t="shared" si="215"/>
        <v>1.6384761115587341</v>
      </c>
      <c r="DH95" s="556">
        <f t="shared" si="215"/>
        <v>1.6466684921165275</v>
      </c>
      <c r="DI95" s="556">
        <f t="shared" si="215"/>
        <v>1.65490183457711</v>
      </c>
      <c r="DJ95" s="556">
        <f t="shared" si="215"/>
        <v>1.6631763437499953</v>
      </c>
      <c r="DK95" s="556">
        <f t="shared" si="215"/>
        <v>1.6714922254687452</v>
      </c>
      <c r="DL95" s="556">
        <f t="shared" si="215"/>
        <v>1.6798496865960888</v>
      </c>
      <c r="DM95" s="556">
        <f t="shared" si="215"/>
        <v>1.688248935029069</v>
      </c>
      <c r="DN95" s="556">
        <f t="shared" si="215"/>
        <v>1.6966901797042142</v>
      </c>
      <c r="DO95" s="556">
        <f t="shared" si="215"/>
        <v>1.7051736306027352</v>
      </c>
      <c r="DP95" s="556">
        <f t="shared" si="215"/>
        <v>1.7136994987557488</v>
      </c>
      <c r="DQ95" s="556">
        <f t="shared" si="215"/>
        <v>1.7222679962495273</v>
      </c>
      <c r="DR95" s="556">
        <f t="shared" si="215"/>
        <v>1.7308793362307748</v>
      </c>
      <c r="DS95" s="556">
        <f t="shared" si="215"/>
        <v>1.7395337329119285</v>
      </c>
      <c r="DT95" s="556">
        <f t="shared" si="215"/>
        <v>1.7482314015764879</v>
      </c>
      <c r="DU95" s="556">
        <f t="shared" si="215"/>
        <v>1.7569725585843703</v>
      </c>
      <c r="DV95" s="556">
        <f t="shared" si="215"/>
        <v>1.765757421377292</v>
      </c>
      <c r="DW95" s="556">
        <f t="shared" si="215"/>
        <v>1.7745862084841781</v>
      </c>
      <c r="DX95" s="556">
        <f t="shared" si="215"/>
        <v>1.7834591395265988</v>
      </c>
      <c r="DY95" s="556">
        <f t="shared" si="215"/>
        <v>1.7923764352242317</v>
      </c>
      <c r="DZ95" s="556">
        <f t="shared" si="215"/>
        <v>1.8013383174003528</v>
      </c>
      <c r="EA95" s="556">
        <f t="shared" si="215"/>
        <v>1.8103450089873543</v>
      </c>
    </row>
    <row r="96" spans="1:131" s="506" customFormat="1" hidden="1" outlineLevel="1" x14ac:dyDescent="0.35">
      <c r="A96" s="440"/>
      <c r="B96" s="440"/>
      <c r="C96" s="441"/>
      <c r="D96" s="211"/>
      <c r="E96" s="499" t="str">
        <f xml:space="preserve"> Time!E$97</f>
        <v>Operating period flag</v>
      </c>
      <c r="F96" s="499">
        <f xml:space="preserve"> Time!F$97</f>
        <v>0</v>
      </c>
      <c r="G96" s="499" t="str">
        <f xml:space="preserve"> Time!G$97</f>
        <v>flag</v>
      </c>
      <c r="H96" s="499">
        <f xml:space="preserve"> Time!H$97</f>
        <v>100</v>
      </c>
      <c r="I96" s="499">
        <f xml:space="preserve"> Time!I$97</f>
        <v>0</v>
      </c>
      <c r="J96" s="499">
        <f xml:space="preserve"> Time!J$97</f>
        <v>0</v>
      </c>
      <c r="K96" s="499">
        <f xml:space="preserve"> Time!K$97</f>
        <v>0</v>
      </c>
      <c r="L96" s="499">
        <f xml:space="preserve"> Time!L$97</f>
        <v>0</v>
      </c>
      <c r="M96" s="499">
        <f xml:space="preserve"> Time!M$97</f>
        <v>1</v>
      </c>
      <c r="N96" s="499">
        <f xml:space="preserve"> Time!N$97</f>
        <v>1</v>
      </c>
      <c r="O96" s="499">
        <f xml:space="preserve"> Time!O$97</f>
        <v>1</v>
      </c>
      <c r="P96" s="499">
        <f xml:space="preserve"> Time!P$97</f>
        <v>1</v>
      </c>
      <c r="Q96" s="499">
        <f xml:space="preserve"> Time!Q$97</f>
        <v>1</v>
      </c>
      <c r="R96" s="499">
        <f xml:space="preserve"> Time!R$97</f>
        <v>1</v>
      </c>
      <c r="S96" s="499">
        <f xml:space="preserve"> Time!S$97</f>
        <v>1</v>
      </c>
      <c r="T96" s="499">
        <f xml:space="preserve"> Time!T$97</f>
        <v>1</v>
      </c>
      <c r="U96" s="499">
        <f xml:space="preserve"> Time!U$97</f>
        <v>1</v>
      </c>
      <c r="V96" s="499">
        <f xml:space="preserve"> Time!V$97</f>
        <v>1</v>
      </c>
      <c r="W96" s="499">
        <f xml:space="preserve"> Time!W$97</f>
        <v>1</v>
      </c>
      <c r="X96" s="499">
        <f xml:space="preserve"> Time!X$97</f>
        <v>1</v>
      </c>
      <c r="Y96" s="499">
        <f xml:space="preserve"> Time!Y$97</f>
        <v>1</v>
      </c>
      <c r="Z96" s="499">
        <f xml:space="preserve"> Time!Z$97</f>
        <v>1</v>
      </c>
      <c r="AA96" s="499">
        <f xml:space="preserve"> Time!AA$97</f>
        <v>1</v>
      </c>
      <c r="AB96" s="499">
        <f xml:space="preserve"> Time!AB$97</f>
        <v>1</v>
      </c>
      <c r="AC96" s="499">
        <f xml:space="preserve"> Time!AC$97</f>
        <v>1</v>
      </c>
      <c r="AD96" s="499">
        <f xml:space="preserve"> Time!AD$97</f>
        <v>1</v>
      </c>
      <c r="AE96" s="499">
        <f xml:space="preserve"> Time!AE$97</f>
        <v>1</v>
      </c>
      <c r="AF96" s="499">
        <f xml:space="preserve"> Time!AF$97</f>
        <v>1</v>
      </c>
      <c r="AG96" s="499">
        <f xml:space="preserve"> Time!AG$97</f>
        <v>1</v>
      </c>
      <c r="AH96" s="499">
        <f xml:space="preserve"> Time!AH$97</f>
        <v>1</v>
      </c>
      <c r="AI96" s="499">
        <f xml:space="preserve"> Time!AI$97</f>
        <v>1</v>
      </c>
      <c r="AJ96" s="499">
        <f xml:space="preserve"> Time!AJ$97</f>
        <v>1</v>
      </c>
      <c r="AK96" s="499">
        <f xml:space="preserve"> Time!AK$97</f>
        <v>1</v>
      </c>
      <c r="AL96" s="499">
        <f xml:space="preserve"> Time!AL$97</f>
        <v>1</v>
      </c>
      <c r="AM96" s="499">
        <f xml:space="preserve"> Time!AM$97</f>
        <v>1</v>
      </c>
      <c r="AN96" s="499">
        <f xml:space="preserve"> Time!AN$97</f>
        <v>1</v>
      </c>
      <c r="AO96" s="499">
        <f xml:space="preserve"> Time!AO$97</f>
        <v>1</v>
      </c>
      <c r="AP96" s="499">
        <f xml:space="preserve"> Time!AP$97</f>
        <v>1</v>
      </c>
      <c r="AQ96" s="499">
        <f xml:space="preserve"> Time!AQ$97</f>
        <v>1</v>
      </c>
      <c r="AR96" s="499">
        <f xml:space="preserve"> Time!AR$97</f>
        <v>1</v>
      </c>
      <c r="AS96" s="499">
        <f xml:space="preserve"> Time!AS$97</f>
        <v>1</v>
      </c>
      <c r="AT96" s="499">
        <f xml:space="preserve"> Time!AT$97</f>
        <v>1</v>
      </c>
      <c r="AU96" s="499">
        <f xml:space="preserve"> Time!AU$97</f>
        <v>1</v>
      </c>
      <c r="AV96" s="499">
        <f xml:space="preserve"> Time!AV$97</f>
        <v>1</v>
      </c>
      <c r="AW96" s="499">
        <f xml:space="preserve"> Time!AW$97</f>
        <v>1</v>
      </c>
      <c r="AX96" s="499">
        <f xml:space="preserve"> Time!AX$97</f>
        <v>1</v>
      </c>
      <c r="AY96" s="499">
        <f xml:space="preserve"> Time!AY$97</f>
        <v>1</v>
      </c>
      <c r="AZ96" s="499">
        <f xml:space="preserve"> Time!AZ$97</f>
        <v>1</v>
      </c>
      <c r="BA96" s="499">
        <f xml:space="preserve"> Time!BA$97</f>
        <v>1</v>
      </c>
      <c r="BB96" s="499">
        <f xml:space="preserve"> Time!BB$97</f>
        <v>1</v>
      </c>
      <c r="BC96" s="499">
        <f xml:space="preserve"> Time!BC$97</f>
        <v>1</v>
      </c>
      <c r="BD96" s="499">
        <f xml:space="preserve"> Time!BD$97</f>
        <v>1</v>
      </c>
      <c r="BE96" s="499">
        <f xml:space="preserve"> Time!BE$97</f>
        <v>1</v>
      </c>
      <c r="BF96" s="499">
        <f xml:space="preserve"> Time!BF$97</f>
        <v>1</v>
      </c>
      <c r="BG96" s="499">
        <f xml:space="preserve"> Time!BG$97</f>
        <v>1</v>
      </c>
      <c r="BH96" s="499">
        <f xml:space="preserve"> Time!BH$97</f>
        <v>1</v>
      </c>
      <c r="BI96" s="499">
        <f xml:space="preserve"> Time!BI$97</f>
        <v>1</v>
      </c>
      <c r="BJ96" s="499">
        <f xml:space="preserve"> Time!BJ$97</f>
        <v>1</v>
      </c>
      <c r="BK96" s="499">
        <f xml:space="preserve"> Time!BK$97</f>
        <v>1</v>
      </c>
      <c r="BL96" s="499">
        <f xml:space="preserve"> Time!BL$97</f>
        <v>1</v>
      </c>
      <c r="BM96" s="499">
        <f xml:space="preserve"> Time!BM$97</f>
        <v>1</v>
      </c>
      <c r="BN96" s="499">
        <f xml:space="preserve"> Time!BN$97</f>
        <v>1</v>
      </c>
      <c r="BO96" s="499">
        <f xml:space="preserve"> Time!BO$97</f>
        <v>1</v>
      </c>
      <c r="BP96" s="499">
        <f xml:space="preserve"> Time!BP$97</f>
        <v>1</v>
      </c>
      <c r="BQ96" s="499">
        <f xml:space="preserve"> Time!BQ$97</f>
        <v>1</v>
      </c>
      <c r="BR96" s="499">
        <f xml:space="preserve"> Time!BR$97</f>
        <v>1</v>
      </c>
      <c r="BS96" s="499">
        <f xml:space="preserve"> Time!BS$97</f>
        <v>1</v>
      </c>
      <c r="BT96" s="499">
        <f xml:space="preserve"> Time!BT$97</f>
        <v>1</v>
      </c>
      <c r="BU96" s="499">
        <f xml:space="preserve"> Time!BU$97</f>
        <v>1</v>
      </c>
      <c r="BV96" s="499">
        <f xml:space="preserve"> Time!BV$97</f>
        <v>1</v>
      </c>
      <c r="BW96" s="499">
        <f xml:space="preserve"> Time!BW$97</f>
        <v>1</v>
      </c>
      <c r="BX96" s="499">
        <f xml:space="preserve"> Time!BX$97</f>
        <v>1</v>
      </c>
      <c r="BY96" s="499">
        <f xml:space="preserve"> Time!BY$97</f>
        <v>1</v>
      </c>
      <c r="BZ96" s="499">
        <f xml:space="preserve"> Time!BZ$97</f>
        <v>1</v>
      </c>
      <c r="CA96" s="499">
        <f xml:space="preserve"> Time!CA$97</f>
        <v>1</v>
      </c>
      <c r="CB96" s="499">
        <f xml:space="preserve"> Time!CB$97</f>
        <v>1</v>
      </c>
      <c r="CC96" s="499">
        <f xml:space="preserve"> Time!CC$97</f>
        <v>1</v>
      </c>
      <c r="CD96" s="499">
        <f xml:space="preserve"> Time!CD$97</f>
        <v>1</v>
      </c>
      <c r="CE96" s="499">
        <f xml:space="preserve"> Time!CE$97</f>
        <v>1</v>
      </c>
      <c r="CF96" s="499">
        <f xml:space="preserve"> Time!CF$97</f>
        <v>1</v>
      </c>
      <c r="CG96" s="499">
        <f xml:space="preserve"> Time!CG$97</f>
        <v>1</v>
      </c>
      <c r="CH96" s="499">
        <f xml:space="preserve"> Time!CH$97</f>
        <v>1</v>
      </c>
      <c r="CI96" s="499">
        <f xml:space="preserve"> Time!CI$97</f>
        <v>1</v>
      </c>
      <c r="CJ96" s="499">
        <f xml:space="preserve"> Time!CJ$97</f>
        <v>1</v>
      </c>
      <c r="CK96" s="499">
        <f xml:space="preserve"> Time!CK$97</f>
        <v>1</v>
      </c>
      <c r="CL96" s="499">
        <f xml:space="preserve"> Time!CL$97</f>
        <v>1</v>
      </c>
      <c r="CM96" s="499">
        <f xml:space="preserve"> Time!CM$97</f>
        <v>1</v>
      </c>
      <c r="CN96" s="499">
        <f xml:space="preserve"> Time!CN$97</f>
        <v>1</v>
      </c>
      <c r="CO96" s="499">
        <f xml:space="preserve"> Time!CO$97</f>
        <v>1</v>
      </c>
      <c r="CP96" s="499">
        <f xml:space="preserve"> Time!CP$97</f>
        <v>1</v>
      </c>
      <c r="CQ96" s="499">
        <f xml:space="preserve"> Time!CQ$97</f>
        <v>1</v>
      </c>
      <c r="CR96" s="499">
        <f xml:space="preserve"> Time!CR$97</f>
        <v>1</v>
      </c>
      <c r="CS96" s="499">
        <f xml:space="preserve"> Time!CS$97</f>
        <v>1</v>
      </c>
      <c r="CT96" s="499">
        <f xml:space="preserve"> Time!CT$97</f>
        <v>1</v>
      </c>
      <c r="CU96" s="499">
        <f xml:space="preserve"> Time!CU$97</f>
        <v>1</v>
      </c>
      <c r="CV96" s="499">
        <f xml:space="preserve"> Time!CV$97</f>
        <v>1</v>
      </c>
      <c r="CW96" s="499">
        <f xml:space="preserve"> Time!CW$97</f>
        <v>1</v>
      </c>
      <c r="CX96" s="499">
        <f xml:space="preserve"> Time!CX$97</f>
        <v>1</v>
      </c>
      <c r="CY96" s="499">
        <f xml:space="preserve"> Time!CY$97</f>
        <v>1</v>
      </c>
      <c r="CZ96" s="499">
        <f xml:space="preserve"> Time!CZ$97</f>
        <v>1</v>
      </c>
      <c r="DA96" s="499">
        <f xml:space="preserve"> Time!DA$97</f>
        <v>1</v>
      </c>
      <c r="DB96" s="499">
        <f xml:space="preserve"> Time!DB$97</f>
        <v>1</v>
      </c>
      <c r="DC96" s="499">
        <f xml:space="preserve"> Time!DC$97</f>
        <v>1</v>
      </c>
      <c r="DD96" s="499">
        <f xml:space="preserve"> Time!DD$97</f>
        <v>1</v>
      </c>
      <c r="DE96" s="499">
        <f xml:space="preserve"> Time!DE$97</f>
        <v>1</v>
      </c>
      <c r="DF96" s="499">
        <f xml:space="preserve"> Time!DF$97</f>
        <v>1</v>
      </c>
      <c r="DG96" s="499">
        <f xml:space="preserve"> Time!DG$97</f>
        <v>1</v>
      </c>
      <c r="DH96" s="499">
        <f xml:space="preserve"> Time!DH$97</f>
        <v>1</v>
      </c>
      <c r="DI96" s="499">
        <f xml:space="preserve"> Time!DI$97</f>
        <v>0</v>
      </c>
      <c r="DJ96" s="499">
        <f xml:space="preserve"> Time!DJ$97</f>
        <v>0</v>
      </c>
      <c r="DK96" s="499">
        <f xml:space="preserve"> Time!DK$97</f>
        <v>0</v>
      </c>
      <c r="DL96" s="499">
        <f xml:space="preserve"> Time!DL$97</f>
        <v>0</v>
      </c>
      <c r="DM96" s="499">
        <f xml:space="preserve"> Time!DM$97</f>
        <v>0</v>
      </c>
      <c r="DN96" s="499">
        <f xml:space="preserve"> Time!DN$97</f>
        <v>0</v>
      </c>
      <c r="DO96" s="499">
        <f xml:space="preserve"> Time!DO$97</f>
        <v>0</v>
      </c>
      <c r="DP96" s="499">
        <f xml:space="preserve"> Time!DP$97</f>
        <v>0</v>
      </c>
      <c r="DQ96" s="499">
        <f xml:space="preserve"> Time!DQ$97</f>
        <v>0</v>
      </c>
      <c r="DR96" s="499">
        <f xml:space="preserve"> Time!DR$97</f>
        <v>0</v>
      </c>
      <c r="DS96" s="499">
        <f xml:space="preserve"> Time!DS$97</f>
        <v>0</v>
      </c>
      <c r="DT96" s="499">
        <f xml:space="preserve"> Time!DT$97</f>
        <v>0</v>
      </c>
      <c r="DU96" s="499">
        <f xml:space="preserve"> Time!DU$97</f>
        <v>0</v>
      </c>
      <c r="DV96" s="499">
        <f xml:space="preserve"> Time!DV$97</f>
        <v>0</v>
      </c>
      <c r="DW96" s="499">
        <f xml:space="preserve"> Time!DW$97</f>
        <v>0</v>
      </c>
      <c r="DX96" s="499">
        <f xml:space="preserve"> Time!DX$97</f>
        <v>0</v>
      </c>
      <c r="DY96" s="499">
        <f xml:space="preserve"> Time!DY$97</f>
        <v>0</v>
      </c>
      <c r="DZ96" s="499">
        <f xml:space="preserve"> Time!DZ$97</f>
        <v>0</v>
      </c>
      <c r="EA96" s="499">
        <f xml:space="preserve"> Time!EA$97</f>
        <v>0</v>
      </c>
    </row>
    <row r="97" spans="1:131" hidden="1" outlineLevel="1" x14ac:dyDescent="0.35">
      <c r="E97" s="7" t="s">
        <v>209</v>
      </c>
      <c r="G97" s="7" t="str">
        <f xml:space="preserve"> SMU</f>
        <v>$ 000s</v>
      </c>
      <c r="H97" s="7">
        <f xml:space="preserve"> SUM(J97:EA97)</f>
        <v>48742.637593284249</v>
      </c>
      <c r="J97" s="7">
        <f t="shared" ref="J97:AO97" si="216" xml:space="preserve"> $F93 / $F94 * J95 * J96</f>
        <v>0</v>
      </c>
      <c r="K97" s="7">
        <f t="shared" si="216"/>
        <v>0</v>
      </c>
      <c r="L97" s="7">
        <f t="shared" si="216"/>
        <v>0</v>
      </c>
      <c r="M97" s="7">
        <f t="shared" si="216"/>
        <v>376.87499999999994</v>
      </c>
      <c r="N97" s="7">
        <f t="shared" si="216"/>
        <v>378.75937499999992</v>
      </c>
      <c r="O97" s="7">
        <f t="shared" si="216"/>
        <v>380.65317187499988</v>
      </c>
      <c r="P97" s="7">
        <f t="shared" si="216"/>
        <v>382.55643773437481</v>
      </c>
      <c r="Q97" s="7">
        <f t="shared" si="216"/>
        <v>384.46921992304664</v>
      </c>
      <c r="R97" s="7">
        <f t="shared" si="216"/>
        <v>386.39156602266183</v>
      </c>
      <c r="S97" s="7">
        <f t="shared" si="216"/>
        <v>388.32352385277505</v>
      </c>
      <c r="T97" s="7">
        <f t="shared" si="216"/>
        <v>390.26514147203892</v>
      </c>
      <c r="U97" s="7">
        <f t="shared" si="216"/>
        <v>392.2164671793991</v>
      </c>
      <c r="V97" s="7">
        <f t="shared" si="216"/>
        <v>394.17754951529599</v>
      </c>
      <c r="W97" s="7">
        <f t="shared" si="216"/>
        <v>396.14843726287245</v>
      </c>
      <c r="X97" s="7">
        <f t="shared" si="216"/>
        <v>398.12917944918678</v>
      </c>
      <c r="Y97" s="7">
        <f t="shared" si="216"/>
        <v>400.11982534643266</v>
      </c>
      <c r="Z97" s="7">
        <f t="shared" si="216"/>
        <v>402.12042447316475</v>
      </c>
      <c r="AA97" s="7">
        <f t="shared" si="216"/>
        <v>404.13102659553056</v>
      </c>
      <c r="AB97" s="7">
        <f t="shared" si="216"/>
        <v>406.15168172850821</v>
      </c>
      <c r="AC97" s="7">
        <f t="shared" si="216"/>
        <v>408.18244013715071</v>
      </c>
      <c r="AD97" s="7">
        <f t="shared" si="216"/>
        <v>410.22335233783639</v>
      </c>
      <c r="AE97" s="7">
        <f t="shared" si="216"/>
        <v>412.27446909952556</v>
      </c>
      <c r="AF97" s="7">
        <f t="shared" si="216"/>
        <v>414.33584144502316</v>
      </c>
      <c r="AG97" s="7">
        <f t="shared" si="216"/>
        <v>416.40752065224825</v>
      </c>
      <c r="AH97" s="7">
        <f t="shared" si="216"/>
        <v>418.48955825550939</v>
      </c>
      <c r="AI97" s="7">
        <f t="shared" si="216"/>
        <v>420.58200604678694</v>
      </c>
      <c r="AJ97" s="7">
        <f t="shared" si="216"/>
        <v>422.68491607702083</v>
      </c>
      <c r="AK97" s="7">
        <f t="shared" si="216"/>
        <v>424.79834065740584</v>
      </c>
      <c r="AL97" s="7">
        <f t="shared" si="216"/>
        <v>426.92233236069285</v>
      </c>
      <c r="AM97" s="7">
        <f t="shared" si="216"/>
        <v>429.05694402249622</v>
      </c>
      <c r="AN97" s="7">
        <f t="shared" si="216"/>
        <v>431.20222874260867</v>
      </c>
      <c r="AO97" s="7">
        <f t="shared" si="216"/>
        <v>433.35823988632166</v>
      </c>
      <c r="AP97" s="7">
        <f t="shared" ref="AP97:BU97" si="217" xml:space="preserve"> $F93 / $F94 * AP95 * AP96</f>
        <v>435.5250310857532</v>
      </c>
      <c r="AQ97" s="7">
        <f t="shared" si="217"/>
        <v>437.70265624118196</v>
      </c>
      <c r="AR97" s="7">
        <f t="shared" si="217"/>
        <v>439.89116952238777</v>
      </c>
      <c r="AS97" s="7">
        <f t="shared" si="217"/>
        <v>442.09062536999966</v>
      </c>
      <c r="AT97" s="7">
        <f t="shared" si="217"/>
        <v>444.30107849684958</v>
      </c>
      <c r="AU97" s="7">
        <f t="shared" si="217"/>
        <v>446.52258388933382</v>
      </c>
      <c r="AV97" s="7">
        <f t="shared" si="217"/>
        <v>448.75519680878045</v>
      </c>
      <c r="AW97" s="7">
        <f t="shared" si="217"/>
        <v>450.9989727928243</v>
      </c>
      <c r="AX97" s="7">
        <f t="shared" si="217"/>
        <v>453.2539676567884</v>
      </c>
      <c r="AY97" s="7">
        <f t="shared" si="217"/>
        <v>455.52023749507231</v>
      </c>
      <c r="AZ97" s="7">
        <f t="shared" si="217"/>
        <v>457.79783868254759</v>
      </c>
      <c r="BA97" s="7">
        <f t="shared" si="217"/>
        <v>460.0868278759603</v>
      </c>
      <c r="BB97" s="7">
        <f t="shared" si="217"/>
        <v>462.38726201534007</v>
      </c>
      <c r="BC97" s="7">
        <f t="shared" si="217"/>
        <v>464.69919832541672</v>
      </c>
      <c r="BD97" s="7">
        <f t="shared" si="217"/>
        <v>467.02269431704377</v>
      </c>
      <c r="BE97" s="7">
        <f t="shared" si="217"/>
        <v>469.35780778862897</v>
      </c>
      <c r="BF97" s="7">
        <f t="shared" si="217"/>
        <v>471.70459682757212</v>
      </c>
      <c r="BG97" s="7">
        <f t="shared" si="217"/>
        <v>474.0631198117099</v>
      </c>
      <c r="BH97" s="7">
        <f t="shared" si="217"/>
        <v>476.43343541076837</v>
      </c>
      <c r="BI97" s="7">
        <f t="shared" si="217"/>
        <v>478.81560258782213</v>
      </c>
      <c r="BJ97" s="7">
        <f t="shared" si="217"/>
        <v>481.2096806007612</v>
      </c>
      <c r="BK97" s="7">
        <f t="shared" si="217"/>
        <v>483.61572900376495</v>
      </c>
      <c r="BL97" s="7">
        <f t="shared" si="217"/>
        <v>486.03380764878375</v>
      </c>
      <c r="BM97" s="7">
        <f t="shared" si="217"/>
        <v>488.46397668702758</v>
      </c>
      <c r="BN97" s="7">
        <f t="shared" si="217"/>
        <v>490.90629657046264</v>
      </c>
      <c r="BO97" s="7">
        <f t="shared" si="217"/>
        <v>493.36082805331495</v>
      </c>
      <c r="BP97" s="7">
        <f t="shared" si="217"/>
        <v>495.82763219358145</v>
      </c>
      <c r="BQ97" s="7">
        <f t="shared" si="217"/>
        <v>498.30677035454931</v>
      </c>
      <c r="BR97" s="7">
        <f t="shared" si="217"/>
        <v>500.79830420632197</v>
      </c>
      <c r="BS97" s="7">
        <f t="shared" si="217"/>
        <v>503.30229572735357</v>
      </c>
      <c r="BT97" s="7">
        <f t="shared" si="217"/>
        <v>505.81880720599031</v>
      </c>
      <c r="BU97" s="7">
        <f t="shared" si="217"/>
        <v>508.34790124202021</v>
      </c>
      <c r="BV97" s="7">
        <f t="shared" ref="BV97:DA97" si="218" xml:space="preserve"> $F93 / $F94 * BV95 * BV96</f>
        <v>510.88964074823031</v>
      </c>
      <c r="BW97" s="7">
        <f t="shared" si="218"/>
        <v>513.44408895197137</v>
      </c>
      <c r="BX97" s="7">
        <f t="shared" si="218"/>
        <v>516.01130939673112</v>
      </c>
      <c r="BY97" s="7">
        <f t="shared" si="218"/>
        <v>518.59136594371478</v>
      </c>
      <c r="BZ97" s="7">
        <f t="shared" si="218"/>
        <v>521.18432277343334</v>
      </c>
      <c r="CA97" s="7">
        <f t="shared" si="218"/>
        <v>523.79024438730039</v>
      </c>
      <c r="CB97" s="7">
        <f t="shared" si="218"/>
        <v>526.40919560923692</v>
      </c>
      <c r="CC97" s="7">
        <f t="shared" si="218"/>
        <v>529.04124158728303</v>
      </c>
      <c r="CD97" s="7">
        <f t="shared" si="218"/>
        <v>531.68644779521935</v>
      </c>
      <c r="CE97" s="7">
        <f t="shared" si="218"/>
        <v>534.3448800341954</v>
      </c>
      <c r="CF97" s="7">
        <f t="shared" si="218"/>
        <v>537.01660443436629</v>
      </c>
      <c r="CG97" s="7">
        <f t="shared" si="218"/>
        <v>539.70168745653802</v>
      </c>
      <c r="CH97" s="7">
        <f t="shared" si="218"/>
        <v>542.40019589382064</v>
      </c>
      <c r="CI97" s="7">
        <f t="shared" si="218"/>
        <v>545.11219687328969</v>
      </c>
      <c r="CJ97" s="7">
        <f t="shared" si="218"/>
        <v>547.83775785765613</v>
      </c>
      <c r="CK97" s="7">
        <f t="shared" si="218"/>
        <v>550.57694664694429</v>
      </c>
      <c r="CL97" s="7">
        <f t="shared" si="218"/>
        <v>553.32983138017892</v>
      </c>
      <c r="CM97" s="7">
        <f t="shared" si="218"/>
        <v>556.09648053707974</v>
      </c>
      <c r="CN97" s="7">
        <f t="shared" si="218"/>
        <v>558.87696293976512</v>
      </c>
      <c r="CO97" s="7">
        <f t="shared" si="218"/>
        <v>561.67134775446391</v>
      </c>
      <c r="CP97" s="7">
        <f t="shared" si="218"/>
        <v>564.47970449323623</v>
      </c>
      <c r="CQ97" s="7">
        <f t="shared" si="218"/>
        <v>567.3021030157023</v>
      </c>
      <c r="CR97" s="7">
        <f t="shared" si="218"/>
        <v>570.13861353078073</v>
      </c>
      <c r="CS97" s="7">
        <f t="shared" si="218"/>
        <v>572.98930659843461</v>
      </c>
      <c r="CT97" s="7">
        <f t="shared" si="218"/>
        <v>575.85425313142673</v>
      </c>
      <c r="CU97" s="7">
        <f t="shared" si="218"/>
        <v>578.73352439708378</v>
      </c>
      <c r="CV97" s="7">
        <f t="shared" si="218"/>
        <v>581.62719201906918</v>
      </c>
      <c r="CW97" s="7">
        <f t="shared" si="218"/>
        <v>584.53532797916455</v>
      </c>
      <c r="CX97" s="7">
        <f t="shared" si="218"/>
        <v>587.45800461906038</v>
      </c>
      <c r="CY97" s="7">
        <f t="shared" si="218"/>
        <v>590.39529464215559</v>
      </c>
      <c r="CZ97" s="7">
        <f t="shared" si="218"/>
        <v>593.3472711153662</v>
      </c>
      <c r="DA97" s="7">
        <f t="shared" si="218"/>
        <v>596.31400747094301</v>
      </c>
      <c r="DB97" s="7">
        <f t="shared" ref="DB97:EA97" si="219" xml:space="preserve"> $F93 / $F94 * DB95 * DB96</f>
        <v>599.2955775082977</v>
      </c>
      <c r="DC97" s="7">
        <f t="shared" si="219"/>
        <v>602.29205539583904</v>
      </c>
      <c r="DD97" s="7">
        <f t="shared" si="219"/>
        <v>605.30351567281821</v>
      </c>
      <c r="DE97" s="7">
        <f t="shared" si="219"/>
        <v>608.33003325118227</v>
      </c>
      <c r="DF97" s="7">
        <f t="shared" si="219"/>
        <v>611.37168341743813</v>
      </c>
      <c r="DG97" s="7">
        <f t="shared" si="219"/>
        <v>614.42854183452528</v>
      </c>
      <c r="DH97" s="7">
        <f t="shared" si="219"/>
        <v>617.50068454369784</v>
      </c>
      <c r="DI97" s="7">
        <f t="shared" si="219"/>
        <v>0</v>
      </c>
      <c r="DJ97" s="7">
        <f t="shared" si="219"/>
        <v>0</v>
      </c>
      <c r="DK97" s="7">
        <f t="shared" si="219"/>
        <v>0</v>
      </c>
      <c r="DL97" s="7">
        <f t="shared" si="219"/>
        <v>0</v>
      </c>
      <c r="DM97" s="7">
        <f t="shared" si="219"/>
        <v>0</v>
      </c>
      <c r="DN97" s="7">
        <f t="shared" si="219"/>
        <v>0</v>
      </c>
      <c r="DO97" s="7">
        <f t="shared" si="219"/>
        <v>0</v>
      </c>
      <c r="DP97" s="7">
        <f t="shared" si="219"/>
        <v>0</v>
      </c>
      <c r="DQ97" s="7">
        <f t="shared" si="219"/>
        <v>0</v>
      </c>
      <c r="DR97" s="7">
        <f t="shared" si="219"/>
        <v>0</v>
      </c>
      <c r="DS97" s="7">
        <f t="shared" si="219"/>
        <v>0</v>
      </c>
      <c r="DT97" s="7">
        <f t="shared" si="219"/>
        <v>0</v>
      </c>
      <c r="DU97" s="7">
        <f t="shared" si="219"/>
        <v>0</v>
      </c>
      <c r="DV97" s="7">
        <f t="shared" si="219"/>
        <v>0</v>
      </c>
      <c r="DW97" s="7">
        <f t="shared" si="219"/>
        <v>0</v>
      </c>
      <c r="DX97" s="7">
        <f t="shared" si="219"/>
        <v>0</v>
      </c>
      <c r="DY97" s="7">
        <f t="shared" si="219"/>
        <v>0</v>
      </c>
      <c r="DZ97" s="7">
        <f t="shared" si="219"/>
        <v>0</v>
      </c>
      <c r="EA97" s="7">
        <f t="shared" si="219"/>
        <v>0</v>
      </c>
    </row>
    <row r="98" spans="1:131" s="558" customFormat="1" hidden="1" outlineLevel="1" x14ac:dyDescent="0.35">
      <c r="A98" s="108"/>
      <c r="B98" s="108"/>
      <c r="C98" s="109"/>
      <c r="D98" s="110"/>
      <c r="E98" s="159" t="str">
        <f xml:space="preserve"> LEFT(E97, LEN(E97) - 4)</f>
        <v>O&amp;M cost</v>
      </c>
      <c r="F98" s="159"/>
      <c r="G98" s="159" t="str">
        <f xml:space="preserve"> SMU</f>
        <v>$ 000s</v>
      </c>
      <c r="H98" s="159">
        <f xml:space="preserve"> SUM(J98:EA98)</f>
        <v>-48742.637593284249</v>
      </c>
      <c r="I98" s="111"/>
      <c r="J98" s="159">
        <f t="shared" ref="J98:BU98" si="220" xml:space="preserve"> -1 * J97</f>
        <v>0</v>
      </c>
      <c r="K98" s="159">
        <f t="shared" si="220"/>
        <v>0</v>
      </c>
      <c r="L98" s="159">
        <f t="shared" si="220"/>
        <v>0</v>
      </c>
      <c r="M98" s="159">
        <f t="shared" si="220"/>
        <v>-376.87499999999994</v>
      </c>
      <c r="N98" s="159">
        <f t="shared" si="220"/>
        <v>-378.75937499999992</v>
      </c>
      <c r="O98" s="159">
        <f t="shared" si="220"/>
        <v>-380.65317187499988</v>
      </c>
      <c r="P98" s="159">
        <f t="shared" si="220"/>
        <v>-382.55643773437481</v>
      </c>
      <c r="Q98" s="159">
        <f t="shared" si="220"/>
        <v>-384.46921992304664</v>
      </c>
      <c r="R98" s="159">
        <f t="shared" si="220"/>
        <v>-386.39156602266183</v>
      </c>
      <c r="S98" s="159">
        <f t="shared" si="220"/>
        <v>-388.32352385277505</v>
      </c>
      <c r="T98" s="159">
        <f t="shared" si="220"/>
        <v>-390.26514147203892</v>
      </c>
      <c r="U98" s="159">
        <f t="shared" si="220"/>
        <v>-392.2164671793991</v>
      </c>
      <c r="V98" s="159">
        <f t="shared" si="220"/>
        <v>-394.17754951529599</v>
      </c>
      <c r="W98" s="159">
        <f t="shared" si="220"/>
        <v>-396.14843726287245</v>
      </c>
      <c r="X98" s="159">
        <f t="shared" si="220"/>
        <v>-398.12917944918678</v>
      </c>
      <c r="Y98" s="159">
        <f t="shared" si="220"/>
        <v>-400.11982534643266</v>
      </c>
      <c r="Z98" s="159">
        <f t="shared" si="220"/>
        <v>-402.12042447316475</v>
      </c>
      <c r="AA98" s="159">
        <f t="shared" si="220"/>
        <v>-404.13102659553056</v>
      </c>
      <c r="AB98" s="159">
        <f t="shared" si="220"/>
        <v>-406.15168172850821</v>
      </c>
      <c r="AC98" s="159">
        <f t="shared" si="220"/>
        <v>-408.18244013715071</v>
      </c>
      <c r="AD98" s="159">
        <f t="shared" si="220"/>
        <v>-410.22335233783639</v>
      </c>
      <c r="AE98" s="159">
        <f t="shared" si="220"/>
        <v>-412.27446909952556</v>
      </c>
      <c r="AF98" s="159">
        <f t="shared" si="220"/>
        <v>-414.33584144502316</v>
      </c>
      <c r="AG98" s="159">
        <f t="shared" si="220"/>
        <v>-416.40752065224825</v>
      </c>
      <c r="AH98" s="159">
        <f t="shared" si="220"/>
        <v>-418.48955825550939</v>
      </c>
      <c r="AI98" s="159">
        <f t="shared" si="220"/>
        <v>-420.58200604678694</v>
      </c>
      <c r="AJ98" s="159">
        <f t="shared" si="220"/>
        <v>-422.68491607702083</v>
      </c>
      <c r="AK98" s="159">
        <f t="shared" si="220"/>
        <v>-424.79834065740584</v>
      </c>
      <c r="AL98" s="159">
        <f t="shared" si="220"/>
        <v>-426.92233236069285</v>
      </c>
      <c r="AM98" s="159">
        <f t="shared" si="220"/>
        <v>-429.05694402249622</v>
      </c>
      <c r="AN98" s="159">
        <f t="shared" si="220"/>
        <v>-431.20222874260867</v>
      </c>
      <c r="AO98" s="159">
        <f t="shared" si="220"/>
        <v>-433.35823988632166</v>
      </c>
      <c r="AP98" s="159">
        <f t="shared" si="220"/>
        <v>-435.5250310857532</v>
      </c>
      <c r="AQ98" s="159">
        <f t="shared" si="220"/>
        <v>-437.70265624118196</v>
      </c>
      <c r="AR98" s="159">
        <f t="shared" si="220"/>
        <v>-439.89116952238777</v>
      </c>
      <c r="AS98" s="159">
        <f t="shared" si="220"/>
        <v>-442.09062536999966</v>
      </c>
      <c r="AT98" s="159">
        <f t="shared" si="220"/>
        <v>-444.30107849684958</v>
      </c>
      <c r="AU98" s="159">
        <f t="shared" si="220"/>
        <v>-446.52258388933382</v>
      </c>
      <c r="AV98" s="159">
        <f t="shared" si="220"/>
        <v>-448.75519680878045</v>
      </c>
      <c r="AW98" s="159">
        <f t="shared" si="220"/>
        <v>-450.9989727928243</v>
      </c>
      <c r="AX98" s="159">
        <f t="shared" si="220"/>
        <v>-453.2539676567884</v>
      </c>
      <c r="AY98" s="159">
        <f t="shared" si="220"/>
        <v>-455.52023749507231</v>
      </c>
      <c r="AZ98" s="159">
        <f t="shared" si="220"/>
        <v>-457.79783868254759</v>
      </c>
      <c r="BA98" s="159">
        <f t="shared" si="220"/>
        <v>-460.0868278759603</v>
      </c>
      <c r="BB98" s="159">
        <f t="shared" si="220"/>
        <v>-462.38726201534007</v>
      </c>
      <c r="BC98" s="159">
        <f t="shared" si="220"/>
        <v>-464.69919832541672</v>
      </c>
      <c r="BD98" s="159">
        <f t="shared" si="220"/>
        <v>-467.02269431704377</v>
      </c>
      <c r="BE98" s="159">
        <f t="shared" si="220"/>
        <v>-469.35780778862897</v>
      </c>
      <c r="BF98" s="159">
        <f t="shared" si="220"/>
        <v>-471.70459682757212</v>
      </c>
      <c r="BG98" s="159">
        <f t="shared" si="220"/>
        <v>-474.0631198117099</v>
      </c>
      <c r="BH98" s="159">
        <f t="shared" si="220"/>
        <v>-476.43343541076837</v>
      </c>
      <c r="BI98" s="159">
        <f t="shared" si="220"/>
        <v>-478.81560258782213</v>
      </c>
      <c r="BJ98" s="159">
        <f t="shared" si="220"/>
        <v>-481.2096806007612</v>
      </c>
      <c r="BK98" s="159">
        <f t="shared" si="220"/>
        <v>-483.61572900376495</v>
      </c>
      <c r="BL98" s="159">
        <f t="shared" si="220"/>
        <v>-486.03380764878375</v>
      </c>
      <c r="BM98" s="159">
        <f t="shared" si="220"/>
        <v>-488.46397668702758</v>
      </c>
      <c r="BN98" s="159">
        <f t="shared" si="220"/>
        <v>-490.90629657046264</v>
      </c>
      <c r="BO98" s="159">
        <f t="shared" si="220"/>
        <v>-493.36082805331495</v>
      </c>
      <c r="BP98" s="159">
        <f t="shared" si="220"/>
        <v>-495.82763219358145</v>
      </c>
      <c r="BQ98" s="159">
        <f t="shared" si="220"/>
        <v>-498.30677035454931</v>
      </c>
      <c r="BR98" s="159">
        <f t="shared" si="220"/>
        <v>-500.79830420632197</v>
      </c>
      <c r="BS98" s="159">
        <f t="shared" si="220"/>
        <v>-503.30229572735357</v>
      </c>
      <c r="BT98" s="159">
        <f t="shared" si="220"/>
        <v>-505.81880720599031</v>
      </c>
      <c r="BU98" s="159">
        <f t="shared" si="220"/>
        <v>-508.34790124202021</v>
      </c>
      <c r="BV98" s="159">
        <f t="shared" ref="BV98:EA98" si="221" xml:space="preserve"> -1 * BV97</f>
        <v>-510.88964074823031</v>
      </c>
      <c r="BW98" s="159">
        <f t="shared" si="221"/>
        <v>-513.44408895197137</v>
      </c>
      <c r="BX98" s="159">
        <f t="shared" si="221"/>
        <v>-516.01130939673112</v>
      </c>
      <c r="BY98" s="159">
        <f t="shared" si="221"/>
        <v>-518.59136594371478</v>
      </c>
      <c r="BZ98" s="159">
        <f t="shared" si="221"/>
        <v>-521.18432277343334</v>
      </c>
      <c r="CA98" s="159">
        <f t="shared" si="221"/>
        <v>-523.79024438730039</v>
      </c>
      <c r="CB98" s="159">
        <f t="shared" si="221"/>
        <v>-526.40919560923692</v>
      </c>
      <c r="CC98" s="159">
        <f t="shared" si="221"/>
        <v>-529.04124158728303</v>
      </c>
      <c r="CD98" s="159">
        <f t="shared" si="221"/>
        <v>-531.68644779521935</v>
      </c>
      <c r="CE98" s="159">
        <f t="shared" si="221"/>
        <v>-534.3448800341954</v>
      </c>
      <c r="CF98" s="159">
        <f t="shared" si="221"/>
        <v>-537.01660443436629</v>
      </c>
      <c r="CG98" s="159">
        <f t="shared" si="221"/>
        <v>-539.70168745653802</v>
      </c>
      <c r="CH98" s="159">
        <f t="shared" si="221"/>
        <v>-542.40019589382064</v>
      </c>
      <c r="CI98" s="159">
        <f t="shared" si="221"/>
        <v>-545.11219687328969</v>
      </c>
      <c r="CJ98" s="159">
        <f t="shared" si="221"/>
        <v>-547.83775785765613</v>
      </c>
      <c r="CK98" s="159">
        <f t="shared" si="221"/>
        <v>-550.57694664694429</v>
      </c>
      <c r="CL98" s="159">
        <f t="shared" si="221"/>
        <v>-553.32983138017892</v>
      </c>
      <c r="CM98" s="159">
        <f t="shared" si="221"/>
        <v>-556.09648053707974</v>
      </c>
      <c r="CN98" s="159">
        <f t="shared" si="221"/>
        <v>-558.87696293976512</v>
      </c>
      <c r="CO98" s="159">
        <f t="shared" si="221"/>
        <v>-561.67134775446391</v>
      </c>
      <c r="CP98" s="159">
        <f t="shared" si="221"/>
        <v>-564.47970449323623</v>
      </c>
      <c r="CQ98" s="159">
        <f t="shared" si="221"/>
        <v>-567.3021030157023</v>
      </c>
      <c r="CR98" s="159">
        <f t="shared" si="221"/>
        <v>-570.13861353078073</v>
      </c>
      <c r="CS98" s="159">
        <f t="shared" si="221"/>
        <v>-572.98930659843461</v>
      </c>
      <c r="CT98" s="159">
        <f t="shared" si="221"/>
        <v>-575.85425313142673</v>
      </c>
      <c r="CU98" s="159">
        <f t="shared" si="221"/>
        <v>-578.73352439708378</v>
      </c>
      <c r="CV98" s="159">
        <f t="shared" si="221"/>
        <v>-581.62719201906918</v>
      </c>
      <c r="CW98" s="159">
        <f t="shared" si="221"/>
        <v>-584.53532797916455</v>
      </c>
      <c r="CX98" s="159">
        <f t="shared" si="221"/>
        <v>-587.45800461906038</v>
      </c>
      <c r="CY98" s="159">
        <f t="shared" si="221"/>
        <v>-590.39529464215559</v>
      </c>
      <c r="CZ98" s="159">
        <f t="shared" si="221"/>
        <v>-593.3472711153662</v>
      </c>
      <c r="DA98" s="159">
        <f t="shared" si="221"/>
        <v>-596.31400747094301</v>
      </c>
      <c r="DB98" s="159">
        <f t="shared" si="221"/>
        <v>-599.2955775082977</v>
      </c>
      <c r="DC98" s="159">
        <f t="shared" si="221"/>
        <v>-602.29205539583904</v>
      </c>
      <c r="DD98" s="159">
        <f t="shared" si="221"/>
        <v>-605.30351567281821</v>
      </c>
      <c r="DE98" s="159">
        <f t="shared" si="221"/>
        <v>-608.33003325118227</v>
      </c>
      <c r="DF98" s="159">
        <f t="shared" si="221"/>
        <v>-611.37168341743813</v>
      </c>
      <c r="DG98" s="159">
        <f t="shared" si="221"/>
        <v>-614.42854183452528</v>
      </c>
      <c r="DH98" s="159">
        <f t="shared" si="221"/>
        <v>-617.50068454369784</v>
      </c>
      <c r="DI98" s="159">
        <f t="shared" si="221"/>
        <v>0</v>
      </c>
      <c r="DJ98" s="159">
        <f t="shared" si="221"/>
        <v>0</v>
      </c>
      <c r="DK98" s="159">
        <f t="shared" si="221"/>
        <v>0</v>
      </c>
      <c r="DL98" s="159">
        <f t="shared" si="221"/>
        <v>0</v>
      </c>
      <c r="DM98" s="159">
        <f t="shared" si="221"/>
        <v>0</v>
      </c>
      <c r="DN98" s="159">
        <f t="shared" si="221"/>
        <v>0</v>
      </c>
      <c r="DO98" s="159">
        <f t="shared" si="221"/>
        <v>0</v>
      </c>
      <c r="DP98" s="159">
        <f t="shared" si="221"/>
        <v>0</v>
      </c>
      <c r="DQ98" s="159">
        <f t="shared" si="221"/>
        <v>0</v>
      </c>
      <c r="DR98" s="159">
        <f t="shared" si="221"/>
        <v>0</v>
      </c>
      <c r="DS98" s="159">
        <f t="shared" si="221"/>
        <v>0</v>
      </c>
      <c r="DT98" s="159">
        <f t="shared" si="221"/>
        <v>0</v>
      </c>
      <c r="DU98" s="159">
        <f t="shared" si="221"/>
        <v>0</v>
      </c>
      <c r="DV98" s="159">
        <f t="shared" si="221"/>
        <v>0</v>
      </c>
      <c r="DW98" s="159">
        <f t="shared" si="221"/>
        <v>0</v>
      </c>
      <c r="DX98" s="159">
        <f t="shared" si="221"/>
        <v>0</v>
      </c>
      <c r="DY98" s="159">
        <f t="shared" si="221"/>
        <v>0</v>
      </c>
      <c r="DZ98" s="159">
        <f t="shared" si="221"/>
        <v>0</v>
      </c>
      <c r="EA98" s="159">
        <f t="shared" si="221"/>
        <v>0</v>
      </c>
    </row>
    <row r="99" spans="1:131" hidden="1" outlineLevel="1" x14ac:dyDescent="0.35"/>
    <row r="101" spans="1:131" x14ac:dyDescent="0.35">
      <c r="A101" s="8" t="s">
        <v>212</v>
      </c>
    </row>
    <row r="102" spans="1:131" outlineLevel="1" x14ac:dyDescent="0.35"/>
    <row r="103" spans="1:131" outlineLevel="1" x14ac:dyDescent="0.35">
      <c r="B103" s="8" t="s">
        <v>213</v>
      </c>
    </row>
    <row r="104" spans="1:131" outlineLevel="2" x14ac:dyDescent="0.35">
      <c r="E104" s="484" t="str">
        <f xml:space="preserve"> InpC!E$40</f>
        <v>Accounts payable days</v>
      </c>
      <c r="F104" s="484">
        <f xml:space="preserve"> InpC!F$40</f>
        <v>30</v>
      </c>
      <c r="G104" s="484" t="str">
        <f xml:space="preserve"> InpC!G$40</f>
        <v>days</v>
      </c>
      <c r="H104" s="26"/>
    </row>
    <row r="105" spans="1:131" outlineLevel="2" x14ac:dyDescent="0.35">
      <c r="E105" s="559" t="str">
        <f t="shared" ref="E105:AJ105" si="222" xml:space="preserve"> E$97</f>
        <v>O&amp;M cost POS</v>
      </c>
      <c r="F105" s="559">
        <f t="shared" si="222"/>
        <v>0</v>
      </c>
      <c r="G105" s="559" t="str">
        <f t="shared" si="222"/>
        <v>$ 000s</v>
      </c>
      <c r="H105" s="559">
        <f t="shared" si="222"/>
        <v>48742.637593284249</v>
      </c>
      <c r="I105" s="559">
        <f t="shared" si="222"/>
        <v>0</v>
      </c>
      <c r="J105" s="559">
        <f t="shared" si="222"/>
        <v>0</v>
      </c>
      <c r="K105" s="559">
        <f t="shared" si="222"/>
        <v>0</v>
      </c>
      <c r="L105" s="559">
        <f t="shared" si="222"/>
        <v>0</v>
      </c>
      <c r="M105" s="559">
        <f t="shared" si="222"/>
        <v>376.87499999999994</v>
      </c>
      <c r="N105" s="559">
        <f t="shared" si="222"/>
        <v>378.75937499999992</v>
      </c>
      <c r="O105" s="559">
        <f t="shared" si="222"/>
        <v>380.65317187499988</v>
      </c>
      <c r="P105" s="559">
        <f t="shared" si="222"/>
        <v>382.55643773437481</v>
      </c>
      <c r="Q105" s="559">
        <f t="shared" si="222"/>
        <v>384.46921992304664</v>
      </c>
      <c r="R105" s="559">
        <f t="shared" si="222"/>
        <v>386.39156602266183</v>
      </c>
      <c r="S105" s="559">
        <f t="shared" si="222"/>
        <v>388.32352385277505</v>
      </c>
      <c r="T105" s="559">
        <f t="shared" si="222"/>
        <v>390.26514147203892</v>
      </c>
      <c r="U105" s="559">
        <f t="shared" si="222"/>
        <v>392.2164671793991</v>
      </c>
      <c r="V105" s="559">
        <f t="shared" si="222"/>
        <v>394.17754951529599</v>
      </c>
      <c r="W105" s="559">
        <f t="shared" si="222"/>
        <v>396.14843726287245</v>
      </c>
      <c r="X105" s="559">
        <f t="shared" si="222"/>
        <v>398.12917944918678</v>
      </c>
      <c r="Y105" s="559">
        <f t="shared" si="222"/>
        <v>400.11982534643266</v>
      </c>
      <c r="Z105" s="559">
        <f t="shared" si="222"/>
        <v>402.12042447316475</v>
      </c>
      <c r="AA105" s="559">
        <f t="shared" si="222"/>
        <v>404.13102659553056</v>
      </c>
      <c r="AB105" s="559">
        <f t="shared" si="222"/>
        <v>406.15168172850821</v>
      </c>
      <c r="AC105" s="559">
        <f t="shared" si="222"/>
        <v>408.18244013715071</v>
      </c>
      <c r="AD105" s="559">
        <f t="shared" si="222"/>
        <v>410.22335233783639</v>
      </c>
      <c r="AE105" s="559">
        <f t="shared" si="222"/>
        <v>412.27446909952556</v>
      </c>
      <c r="AF105" s="559">
        <f t="shared" si="222"/>
        <v>414.33584144502316</v>
      </c>
      <c r="AG105" s="559">
        <f t="shared" si="222"/>
        <v>416.40752065224825</v>
      </c>
      <c r="AH105" s="559">
        <f t="shared" si="222"/>
        <v>418.48955825550939</v>
      </c>
      <c r="AI105" s="559">
        <f t="shared" si="222"/>
        <v>420.58200604678694</v>
      </c>
      <c r="AJ105" s="559">
        <f t="shared" si="222"/>
        <v>422.68491607702083</v>
      </c>
      <c r="AK105" s="559">
        <f t="shared" ref="AK105:BP105" si="223" xml:space="preserve"> AK$97</f>
        <v>424.79834065740584</v>
      </c>
      <c r="AL105" s="559">
        <f t="shared" si="223"/>
        <v>426.92233236069285</v>
      </c>
      <c r="AM105" s="559">
        <f t="shared" si="223"/>
        <v>429.05694402249622</v>
      </c>
      <c r="AN105" s="559">
        <f t="shared" si="223"/>
        <v>431.20222874260867</v>
      </c>
      <c r="AO105" s="559">
        <f t="shared" si="223"/>
        <v>433.35823988632166</v>
      </c>
      <c r="AP105" s="559">
        <f t="shared" si="223"/>
        <v>435.5250310857532</v>
      </c>
      <c r="AQ105" s="559">
        <f t="shared" si="223"/>
        <v>437.70265624118196</v>
      </c>
      <c r="AR105" s="559">
        <f t="shared" si="223"/>
        <v>439.89116952238777</v>
      </c>
      <c r="AS105" s="559">
        <f t="shared" si="223"/>
        <v>442.09062536999966</v>
      </c>
      <c r="AT105" s="559">
        <f t="shared" si="223"/>
        <v>444.30107849684958</v>
      </c>
      <c r="AU105" s="559">
        <f t="shared" si="223"/>
        <v>446.52258388933382</v>
      </c>
      <c r="AV105" s="559">
        <f t="shared" si="223"/>
        <v>448.75519680878045</v>
      </c>
      <c r="AW105" s="559">
        <f t="shared" si="223"/>
        <v>450.9989727928243</v>
      </c>
      <c r="AX105" s="559">
        <f t="shared" si="223"/>
        <v>453.2539676567884</v>
      </c>
      <c r="AY105" s="559">
        <f t="shared" si="223"/>
        <v>455.52023749507231</v>
      </c>
      <c r="AZ105" s="559">
        <f t="shared" si="223"/>
        <v>457.79783868254759</v>
      </c>
      <c r="BA105" s="559">
        <f t="shared" si="223"/>
        <v>460.0868278759603</v>
      </c>
      <c r="BB105" s="559">
        <f t="shared" si="223"/>
        <v>462.38726201534007</v>
      </c>
      <c r="BC105" s="559">
        <f t="shared" si="223"/>
        <v>464.69919832541672</v>
      </c>
      <c r="BD105" s="559">
        <f t="shared" si="223"/>
        <v>467.02269431704377</v>
      </c>
      <c r="BE105" s="559">
        <f t="shared" si="223"/>
        <v>469.35780778862897</v>
      </c>
      <c r="BF105" s="559">
        <f t="shared" si="223"/>
        <v>471.70459682757212</v>
      </c>
      <c r="BG105" s="559">
        <f t="shared" si="223"/>
        <v>474.0631198117099</v>
      </c>
      <c r="BH105" s="559">
        <f t="shared" si="223"/>
        <v>476.43343541076837</v>
      </c>
      <c r="BI105" s="559">
        <f t="shared" si="223"/>
        <v>478.81560258782213</v>
      </c>
      <c r="BJ105" s="559">
        <f t="shared" si="223"/>
        <v>481.2096806007612</v>
      </c>
      <c r="BK105" s="559">
        <f t="shared" si="223"/>
        <v>483.61572900376495</v>
      </c>
      <c r="BL105" s="559">
        <f t="shared" si="223"/>
        <v>486.03380764878375</v>
      </c>
      <c r="BM105" s="559">
        <f t="shared" si="223"/>
        <v>488.46397668702758</v>
      </c>
      <c r="BN105" s="559">
        <f t="shared" si="223"/>
        <v>490.90629657046264</v>
      </c>
      <c r="BO105" s="559">
        <f t="shared" si="223"/>
        <v>493.36082805331495</v>
      </c>
      <c r="BP105" s="559">
        <f t="shared" si="223"/>
        <v>495.82763219358145</v>
      </c>
      <c r="BQ105" s="559">
        <f t="shared" ref="BQ105:CV105" si="224" xml:space="preserve"> BQ$97</f>
        <v>498.30677035454931</v>
      </c>
      <c r="BR105" s="559">
        <f t="shared" si="224"/>
        <v>500.79830420632197</v>
      </c>
      <c r="BS105" s="559">
        <f t="shared" si="224"/>
        <v>503.30229572735357</v>
      </c>
      <c r="BT105" s="559">
        <f t="shared" si="224"/>
        <v>505.81880720599031</v>
      </c>
      <c r="BU105" s="559">
        <f t="shared" si="224"/>
        <v>508.34790124202021</v>
      </c>
      <c r="BV105" s="559">
        <f t="shared" si="224"/>
        <v>510.88964074823031</v>
      </c>
      <c r="BW105" s="559">
        <f t="shared" si="224"/>
        <v>513.44408895197137</v>
      </c>
      <c r="BX105" s="559">
        <f t="shared" si="224"/>
        <v>516.01130939673112</v>
      </c>
      <c r="BY105" s="559">
        <f t="shared" si="224"/>
        <v>518.59136594371478</v>
      </c>
      <c r="BZ105" s="559">
        <f t="shared" si="224"/>
        <v>521.18432277343334</v>
      </c>
      <c r="CA105" s="559">
        <f t="shared" si="224"/>
        <v>523.79024438730039</v>
      </c>
      <c r="CB105" s="559">
        <f t="shared" si="224"/>
        <v>526.40919560923692</v>
      </c>
      <c r="CC105" s="559">
        <f t="shared" si="224"/>
        <v>529.04124158728303</v>
      </c>
      <c r="CD105" s="559">
        <f t="shared" si="224"/>
        <v>531.68644779521935</v>
      </c>
      <c r="CE105" s="559">
        <f t="shared" si="224"/>
        <v>534.3448800341954</v>
      </c>
      <c r="CF105" s="559">
        <f t="shared" si="224"/>
        <v>537.01660443436629</v>
      </c>
      <c r="CG105" s="559">
        <f t="shared" si="224"/>
        <v>539.70168745653802</v>
      </c>
      <c r="CH105" s="559">
        <f t="shared" si="224"/>
        <v>542.40019589382064</v>
      </c>
      <c r="CI105" s="559">
        <f t="shared" si="224"/>
        <v>545.11219687328969</v>
      </c>
      <c r="CJ105" s="559">
        <f t="shared" si="224"/>
        <v>547.83775785765613</v>
      </c>
      <c r="CK105" s="559">
        <f t="shared" si="224"/>
        <v>550.57694664694429</v>
      </c>
      <c r="CL105" s="559">
        <f t="shared" si="224"/>
        <v>553.32983138017892</v>
      </c>
      <c r="CM105" s="559">
        <f t="shared" si="224"/>
        <v>556.09648053707974</v>
      </c>
      <c r="CN105" s="559">
        <f t="shared" si="224"/>
        <v>558.87696293976512</v>
      </c>
      <c r="CO105" s="559">
        <f t="shared" si="224"/>
        <v>561.67134775446391</v>
      </c>
      <c r="CP105" s="559">
        <f t="shared" si="224"/>
        <v>564.47970449323623</v>
      </c>
      <c r="CQ105" s="559">
        <f t="shared" si="224"/>
        <v>567.3021030157023</v>
      </c>
      <c r="CR105" s="559">
        <f t="shared" si="224"/>
        <v>570.13861353078073</v>
      </c>
      <c r="CS105" s="559">
        <f t="shared" si="224"/>
        <v>572.98930659843461</v>
      </c>
      <c r="CT105" s="559">
        <f t="shared" si="224"/>
        <v>575.85425313142673</v>
      </c>
      <c r="CU105" s="559">
        <f t="shared" si="224"/>
        <v>578.73352439708378</v>
      </c>
      <c r="CV105" s="559">
        <f t="shared" si="224"/>
        <v>581.62719201906918</v>
      </c>
      <c r="CW105" s="559">
        <f t="shared" ref="CW105:EA105" si="225" xml:space="preserve"> CW$97</f>
        <v>584.53532797916455</v>
      </c>
      <c r="CX105" s="559">
        <f t="shared" si="225"/>
        <v>587.45800461906038</v>
      </c>
      <c r="CY105" s="559">
        <f t="shared" si="225"/>
        <v>590.39529464215559</v>
      </c>
      <c r="CZ105" s="559">
        <f t="shared" si="225"/>
        <v>593.3472711153662</v>
      </c>
      <c r="DA105" s="559">
        <f t="shared" si="225"/>
        <v>596.31400747094301</v>
      </c>
      <c r="DB105" s="559">
        <f t="shared" si="225"/>
        <v>599.2955775082977</v>
      </c>
      <c r="DC105" s="559">
        <f t="shared" si="225"/>
        <v>602.29205539583904</v>
      </c>
      <c r="DD105" s="559">
        <f t="shared" si="225"/>
        <v>605.30351567281821</v>
      </c>
      <c r="DE105" s="559">
        <f t="shared" si="225"/>
        <v>608.33003325118227</v>
      </c>
      <c r="DF105" s="559">
        <f t="shared" si="225"/>
        <v>611.37168341743813</v>
      </c>
      <c r="DG105" s="559">
        <f t="shared" si="225"/>
        <v>614.42854183452528</v>
      </c>
      <c r="DH105" s="559">
        <f t="shared" si="225"/>
        <v>617.50068454369784</v>
      </c>
      <c r="DI105" s="559">
        <f t="shared" si="225"/>
        <v>0</v>
      </c>
      <c r="DJ105" s="559">
        <f t="shared" si="225"/>
        <v>0</v>
      </c>
      <c r="DK105" s="559">
        <f t="shared" si="225"/>
        <v>0</v>
      </c>
      <c r="DL105" s="559">
        <f t="shared" si="225"/>
        <v>0</v>
      </c>
      <c r="DM105" s="559">
        <f t="shared" si="225"/>
        <v>0</v>
      </c>
      <c r="DN105" s="559">
        <f t="shared" si="225"/>
        <v>0</v>
      </c>
      <c r="DO105" s="559">
        <f t="shared" si="225"/>
        <v>0</v>
      </c>
      <c r="DP105" s="559">
        <f t="shared" si="225"/>
        <v>0</v>
      </c>
      <c r="DQ105" s="559">
        <f t="shared" si="225"/>
        <v>0</v>
      </c>
      <c r="DR105" s="559">
        <f t="shared" si="225"/>
        <v>0</v>
      </c>
      <c r="DS105" s="559">
        <f t="shared" si="225"/>
        <v>0</v>
      </c>
      <c r="DT105" s="559">
        <f t="shared" si="225"/>
        <v>0</v>
      </c>
      <c r="DU105" s="559">
        <f t="shared" si="225"/>
        <v>0</v>
      </c>
      <c r="DV105" s="559">
        <f t="shared" si="225"/>
        <v>0</v>
      </c>
      <c r="DW105" s="559">
        <f t="shared" si="225"/>
        <v>0</v>
      </c>
      <c r="DX105" s="559">
        <f t="shared" si="225"/>
        <v>0</v>
      </c>
      <c r="DY105" s="559">
        <f t="shared" si="225"/>
        <v>0</v>
      </c>
      <c r="DZ105" s="559">
        <f t="shared" si="225"/>
        <v>0</v>
      </c>
      <c r="EA105" s="559">
        <f t="shared" si="225"/>
        <v>0</v>
      </c>
    </row>
    <row r="106" spans="1:131" outlineLevel="2" x14ac:dyDescent="0.35">
      <c r="E106" s="158" t="str">
        <f xml:space="preserve"> Time!E$126</f>
        <v>Days in period</v>
      </c>
      <c r="F106" s="158">
        <f xml:space="preserve"> Time!F$126</f>
        <v>0</v>
      </c>
      <c r="G106" s="158" t="str">
        <f xml:space="preserve"> Time!G$126</f>
        <v>days</v>
      </c>
      <c r="H106" s="158">
        <f xml:space="preserve"> Time!H$126</f>
        <v>0</v>
      </c>
      <c r="I106" s="158">
        <f xml:space="preserve"> Time!I$126</f>
        <v>0</v>
      </c>
      <c r="J106" s="158">
        <f xml:space="preserve"> Time!J$126</f>
        <v>92</v>
      </c>
      <c r="K106" s="158">
        <f xml:space="preserve"> Time!K$126</f>
        <v>92</v>
      </c>
      <c r="L106" s="158">
        <f xml:space="preserve"> Time!L$126</f>
        <v>90</v>
      </c>
      <c r="M106" s="158">
        <f xml:space="preserve"> Time!M$126</f>
        <v>91</v>
      </c>
      <c r="N106" s="158">
        <f xml:space="preserve"> Time!N$126</f>
        <v>92</v>
      </c>
      <c r="O106" s="158">
        <f xml:space="preserve"> Time!O$126</f>
        <v>92</v>
      </c>
      <c r="P106" s="158">
        <f xml:space="preserve"> Time!P$126</f>
        <v>90</v>
      </c>
      <c r="Q106" s="158">
        <f xml:space="preserve"> Time!Q$126</f>
        <v>91</v>
      </c>
      <c r="R106" s="158">
        <f xml:space="preserve"> Time!R$126</f>
        <v>92</v>
      </c>
      <c r="S106" s="158">
        <f xml:space="preserve"> Time!S$126</f>
        <v>92</v>
      </c>
      <c r="T106" s="158">
        <f xml:space="preserve"> Time!T$126</f>
        <v>90</v>
      </c>
      <c r="U106" s="158">
        <f xml:space="preserve"> Time!U$126</f>
        <v>91</v>
      </c>
      <c r="V106" s="158">
        <f xml:space="preserve"> Time!V$126</f>
        <v>92</v>
      </c>
      <c r="W106" s="158">
        <f xml:space="preserve"> Time!W$126</f>
        <v>92</v>
      </c>
      <c r="X106" s="158">
        <f xml:space="preserve"> Time!X$126</f>
        <v>91</v>
      </c>
      <c r="Y106" s="158">
        <f xml:space="preserve"> Time!Y$126</f>
        <v>91</v>
      </c>
      <c r="Z106" s="158">
        <f xml:space="preserve"> Time!Z$126</f>
        <v>92</v>
      </c>
      <c r="AA106" s="158">
        <f xml:space="preserve"> Time!AA$126</f>
        <v>92</v>
      </c>
      <c r="AB106" s="158">
        <f xml:space="preserve"> Time!AB$126</f>
        <v>90</v>
      </c>
      <c r="AC106" s="158">
        <f xml:space="preserve"> Time!AC$126</f>
        <v>91</v>
      </c>
      <c r="AD106" s="158">
        <f xml:space="preserve"> Time!AD$126</f>
        <v>92</v>
      </c>
      <c r="AE106" s="158">
        <f xml:space="preserve"> Time!AE$126</f>
        <v>92</v>
      </c>
      <c r="AF106" s="158">
        <f xml:space="preserve"> Time!AF$126</f>
        <v>90</v>
      </c>
      <c r="AG106" s="158">
        <f xml:space="preserve"> Time!AG$126</f>
        <v>91</v>
      </c>
      <c r="AH106" s="158">
        <f xml:space="preserve"> Time!AH$126</f>
        <v>92</v>
      </c>
      <c r="AI106" s="158">
        <f xml:space="preserve"> Time!AI$126</f>
        <v>92</v>
      </c>
      <c r="AJ106" s="158">
        <f xml:space="preserve"> Time!AJ$126</f>
        <v>90</v>
      </c>
      <c r="AK106" s="158">
        <f xml:space="preserve"> Time!AK$126</f>
        <v>91</v>
      </c>
      <c r="AL106" s="158">
        <f xml:space="preserve"> Time!AL$126</f>
        <v>92</v>
      </c>
      <c r="AM106" s="158">
        <f xml:space="preserve"> Time!AM$126</f>
        <v>92</v>
      </c>
      <c r="AN106" s="158">
        <f xml:space="preserve"> Time!AN$126</f>
        <v>91</v>
      </c>
      <c r="AO106" s="158">
        <f xml:space="preserve"> Time!AO$126</f>
        <v>91</v>
      </c>
      <c r="AP106" s="158">
        <f xml:space="preserve"> Time!AP$126</f>
        <v>92</v>
      </c>
      <c r="AQ106" s="158">
        <f xml:space="preserve"> Time!AQ$126</f>
        <v>92</v>
      </c>
      <c r="AR106" s="158">
        <f xml:space="preserve"> Time!AR$126</f>
        <v>90</v>
      </c>
      <c r="AS106" s="158">
        <f xml:space="preserve"> Time!AS$126</f>
        <v>91</v>
      </c>
      <c r="AT106" s="158">
        <f xml:space="preserve"> Time!AT$126</f>
        <v>92</v>
      </c>
      <c r="AU106" s="158">
        <f xml:space="preserve"> Time!AU$126</f>
        <v>92</v>
      </c>
      <c r="AV106" s="158">
        <f xml:space="preserve"> Time!AV$126</f>
        <v>90</v>
      </c>
      <c r="AW106" s="158">
        <f xml:space="preserve"> Time!AW$126</f>
        <v>91</v>
      </c>
      <c r="AX106" s="158">
        <f xml:space="preserve"> Time!AX$126</f>
        <v>92</v>
      </c>
      <c r="AY106" s="158">
        <f xml:space="preserve"> Time!AY$126</f>
        <v>92</v>
      </c>
      <c r="AZ106" s="158">
        <f xml:space="preserve"> Time!AZ$126</f>
        <v>90</v>
      </c>
      <c r="BA106" s="158">
        <f xml:space="preserve"> Time!BA$126</f>
        <v>91</v>
      </c>
      <c r="BB106" s="158">
        <f xml:space="preserve"> Time!BB$126</f>
        <v>92</v>
      </c>
      <c r="BC106" s="158">
        <f xml:space="preserve"> Time!BC$126</f>
        <v>92</v>
      </c>
      <c r="BD106" s="158">
        <f xml:space="preserve"> Time!BD$126</f>
        <v>91</v>
      </c>
      <c r="BE106" s="158">
        <f xml:space="preserve"> Time!BE$126</f>
        <v>91</v>
      </c>
      <c r="BF106" s="158">
        <f xml:space="preserve"> Time!BF$126</f>
        <v>92</v>
      </c>
      <c r="BG106" s="158">
        <f xml:space="preserve"> Time!BG$126</f>
        <v>92</v>
      </c>
      <c r="BH106" s="158">
        <f xml:space="preserve"> Time!BH$126</f>
        <v>90</v>
      </c>
      <c r="BI106" s="158">
        <f xml:space="preserve"> Time!BI$126</f>
        <v>91</v>
      </c>
      <c r="BJ106" s="158">
        <f xml:space="preserve"> Time!BJ$126</f>
        <v>92</v>
      </c>
      <c r="BK106" s="158">
        <f xml:space="preserve"> Time!BK$126</f>
        <v>92</v>
      </c>
      <c r="BL106" s="158">
        <f xml:space="preserve"> Time!BL$126</f>
        <v>90</v>
      </c>
      <c r="BM106" s="158">
        <f xml:space="preserve"> Time!BM$126</f>
        <v>91</v>
      </c>
      <c r="BN106" s="158">
        <f xml:space="preserve"> Time!BN$126</f>
        <v>92</v>
      </c>
      <c r="BO106" s="158">
        <f xml:space="preserve"> Time!BO$126</f>
        <v>92</v>
      </c>
      <c r="BP106" s="158">
        <f xml:space="preserve"> Time!BP$126</f>
        <v>90</v>
      </c>
      <c r="BQ106" s="158">
        <f xml:space="preserve"> Time!BQ$126</f>
        <v>91</v>
      </c>
      <c r="BR106" s="158">
        <f xml:space="preserve"> Time!BR$126</f>
        <v>92</v>
      </c>
      <c r="BS106" s="158">
        <f xml:space="preserve"> Time!BS$126</f>
        <v>92</v>
      </c>
      <c r="BT106" s="158">
        <f xml:space="preserve"> Time!BT$126</f>
        <v>91</v>
      </c>
      <c r="BU106" s="158">
        <f xml:space="preserve"> Time!BU$126</f>
        <v>91</v>
      </c>
      <c r="BV106" s="158">
        <f xml:space="preserve"> Time!BV$126</f>
        <v>92</v>
      </c>
      <c r="BW106" s="158">
        <f xml:space="preserve"> Time!BW$126</f>
        <v>92</v>
      </c>
      <c r="BX106" s="158">
        <f xml:space="preserve"> Time!BX$126</f>
        <v>90</v>
      </c>
      <c r="BY106" s="158">
        <f xml:space="preserve"> Time!BY$126</f>
        <v>91</v>
      </c>
      <c r="BZ106" s="158">
        <f xml:space="preserve"> Time!BZ$126</f>
        <v>92</v>
      </c>
      <c r="CA106" s="158">
        <f xml:space="preserve"> Time!CA$126</f>
        <v>92</v>
      </c>
      <c r="CB106" s="158">
        <f xml:space="preserve"> Time!CB$126</f>
        <v>90</v>
      </c>
      <c r="CC106" s="158">
        <f xml:space="preserve"> Time!CC$126</f>
        <v>91</v>
      </c>
      <c r="CD106" s="158">
        <f xml:space="preserve"> Time!CD$126</f>
        <v>92</v>
      </c>
      <c r="CE106" s="158">
        <f xml:space="preserve"> Time!CE$126</f>
        <v>92</v>
      </c>
      <c r="CF106" s="158">
        <f xml:space="preserve"> Time!CF$126</f>
        <v>90</v>
      </c>
      <c r="CG106" s="158">
        <f xml:space="preserve"> Time!CG$126</f>
        <v>91</v>
      </c>
      <c r="CH106" s="158">
        <f xml:space="preserve"> Time!CH$126</f>
        <v>92</v>
      </c>
      <c r="CI106" s="158">
        <f xml:space="preserve"> Time!CI$126</f>
        <v>92</v>
      </c>
      <c r="CJ106" s="158">
        <f xml:space="preserve"> Time!CJ$126</f>
        <v>91</v>
      </c>
      <c r="CK106" s="158">
        <f xml:space="preserve"> Time!CK$126</f>
        <v>91</v>
      </c>
      <c r="CL106" s="158">
        <f xml:space="preserve"> Time!CL$126</f>
        <v>92</v>
      </c>
      <c r="CM106" s="158">
        <f xml:space="preserve"> Time!CM$126</f>
        <v>92</v>
      </c>
      <c r="CN106" s="158">
        <f xml:space="preserve"> Time!CN$126</f>
        <v>90</v>
      </c>
      <c r="CO106" s="158">
        <f xml:space="preserve"> Time!CO$126</f>
        <v>91</v>
      </c>
      <c r="CP106" s="158">
        <f xml:space="preserve"> Time!CP$126</f>
        <v>92</v>
      </c>
      <c r="CQ106" s="158">
        <f xml:space="preserve"> Time!CQ$126</f>
        <v>92</v>
      </c>
      <c r="CR106" s="158">
        <f xml:space="preserve"> Time!CR$126</f>
        <v>90</v>
      </c>
      <c r="CS106" s="158">
        <f xml:space="preserve"> Time!CS$126</f>
        <v>91</v>
      </c>
      <c r="CT106" s="158">
        <f xml:space="preserve"> Time!CT$126</f>
        <v>92</v>
      </c>
      <c r="CU106" s="158">
        <f xml:space="preserve"> Time!CU$126</f>
        <v>92</v>
      </c>
      <c r="CV106" s="158">
        <f xml:space="preserve"> Time!CV$126</f>
        <v>90</v>
      </c>
      <c r="CW106" s="158">
        <f xml:space="preserve"> Time!CW$126</f>
        <v>91</v>
      </c>
      <c r="CX106" s="158">
        <f xml:space="preserve"> Time!CX$126</f>
        <v>92</v>
      </c>
      <c r="CY106" s="158">
        <f xml:space="preserve"> Time!CY$126</f>
        <v>92</v>
      </c>
      <c r="CZ106" s="158">
        <f xml:space="preserve"> Time!CZ$126</f>
        <v>91</v>
      </c>
      <c r="DA106" s="158">
        <f xml:space="preserve"> Time!DA$126</f>
        <v>91</v>
      </c>
      <c r="DB106" s="158">
        <f xml:space="preserve"> Time!DB$126</f>
        <v>92</v>
      </c>
      <c r="DC106" s="158">
        <f xml:space="preserve"> Time!DC$126</f>
        <v>92</v>
      </c>
      <c r="DD106" s="158">
        <f xml:space="preserve"> Time!DD$126</f>
        <v>90</v>
      </c>
      <c r="DE106" s="158">
        <f xml:space="preserve"> Time!DE$126</f>
        <v>91</v>
      </c>
      <c r="DF106" s="158">
        <f xml:space="preserve"> Time!DF$126</f>
        <v>92</v>
      </c>
      <c r="DG106" s="158">
        <f xml:space="preserve"> Time!DG$126</f>
        <v>92</v>
      </c>
      <c r="DH106" s="158">
        <f xml:space="preserve"> Time!DH$126</f>
        <v>90</v>
      </c>
      <c r="DI106" s="158">
        <f xml:space="preserve"> Time!DI$126</f>
        <v>91</v>
      </c>
      <c r="DJ106" s="158">
        <f xml:space="preserve"> Time!DJ$126</f>
        <v>92</v>
      </c>
      <c r="DK106" s="158">
        <f xml:space="preserve"> Time!DK$126</f>
        <v>92</v>
      </c>
      <c r="DL106" s="158">
        <f xml:space="preserve"> Time!DL$126</f>
        <v>90</v>
      </c>
      <c r="DM106" s="158">
        <f xml:space="preserve"> Time!DM$126</f>
        <v>91</v>
      </c>
      <c r="DN106" s="158">
        <f xml:space="preserve"> Time!DN$126</f>
        <v>92</v>
      </c>
      <c r="DO106" s="158">
        <f xml:space="preserve"> Time!DO$126</f>
        <v>92</v>
      </c>
      <c r="DP106" s="158">
        <f xml:space="preserve"> Time!DP$126</f>
        <v>91</v>
      </c>
      <c r="DQ106" s="158">
        <f xml:space="preserve"> Time!DQ$126</f>
        <v>91</v>
      </c>
      <c r="DR106" s="158">
        <f xml:space="preserve"> Time!DR$126</f>
        <v>92</v>
      </c>
      <c r="DS106" s="158">
        <f xml:space="preserve"> Time!DS$126</f>
        <v>92</v>
      </c>
      <c r="DT106" s="158">
        <f xml:space="preserve"> Time!DT$126</f>
        <v>90</v>
      </c>
      <c r="DU106" s="158">
        <f xml:space="preserve"> Time!DU$126</f>
        <v>91</v>
      </c>
      <c r="DV106" s="158">
        <f xml:space="preserve"> Time!DV$126</f>
        <v>92</v>
      </c>
      <c r="DW106" s="158">
        <f xml:space="preserve"> Time!DW$126</f>
        <v>92</v>
      </c>
      <c r="DX106" s="158">
        <f xml:space="preserve"> Time!DX$126</f>
        <v>90</v>
      </c>
      <c r="DY106" s="158">
        <f xml:space="preserve"> Time!DY$126</f>
        <v>91</v>
      </c>
      <c r="DZ106" s="158">
        <f xml:space="preserve"> Time!DZ$126</f>
        <v>92</v>
      </c>
      <c r="EA106" s="158">
        <f xml:space="preserve"> Time!EA$126</f>
        <v>92</v>
      </c>
    </row>
    <row r="107" spans="1:131" outlineLevel="2" x14ac:dyDescent="0.35">
      <c r="E107" s="7" t="s">
        <v>213</v>
      </c>
      <c r="G107" s="7" t="str">
        <f xml:space="preserve"> SMU</f>
        <v>$ 000s</v>
      </c>
      <c r="J107" s="7">
        <f t="shared" ref="J107:BU107" si="226" xml:space="preserve"> J105 / J106 * $F104</f>
        <v>0</v>
      </c>
      <c r="K107" s="7">
        <f t="shared" si="226"/>
        <v>0</v>
      </c>
      <c r="L107" s="7">
        <f t="shared" si="226"/>
        <v>0</v>
      </c>
      <c r="M107" s="7">
        <f t="shared" si="226"/>
        <v>124.24450549450546</v>
      </c>
      <c r="N107" s="7">
        <f t="shared" si="226"/>
        <v>123.50849184782605</v>
      </c>
      <c r="O107" s="7">
        <f t="shared" si="226"/>
        <v>124.12603430706517</v>
      </c>
      <c r="P107" s="7">
        <f t="shared" si="226"/>
        <v>127.51881257812494</v>
      </c>
      <c r="Q107" s="7">
        <f t="shared" si="226"/>
        <v>126.74809448012527</v>
      </c>
      <c r="R107" s="7">
        <f t="shared" si="226"/>
        <v>125.99724978999843</v>
      </c>
      <c r="S107" s="7">
        <f t="shared" si="226"/>
        <v>126.6272360389484</v>
      </c>
      <c r="T107" s="7">
        <f t="shared" si="226"/>
        <v>130.08838049067964</v>
      </c>
      <c r="U107" s="7">
        <f t="shared" si="226"/>
        <v>129.30213203716454</v>
      </c>
      <c r="V107" s="7">
        <f t="shared" si="226"/>
        <v>128.53615745063999</v>
      </c>
      <c r="W107" s="7">
        <f t="shared" si="226"/>
        <v>129.17883823789319</v>
      </c>
      <c r="X107" s="7">
        <f t="shared" si="226"/>
        <v>131.25137784039126</v>
      </c>
      <c r="Y107" s="7">
        <f t="shared" si="226"/>
        <v>131.90763472959318</v>
      </c>
      <c r="Z107" s="7">
        <f t="shared" si="226"/>
        <v>131.12622537168414</v>
      </c>
      <c r="AA107" s="7">
        <f t="shared" si="226"/>
        <v>131.7818564985426</v>
      </c>
      <c r="AB107" s="7">
        <f t="shared" si="226"/>
        <v>135.38389390950275</v>
      </c>
      <c r="AC107" s="7">
        <f t="shared" si="226"/>
        <v>134.56563960565407</v>
      </c>
      <c r="AD107" s="7">
        <f t="shared" si="226"/>
        <v>133.76848445799013</v>
      </c>
      <c r="AE107" s="7">
        <f t="shared" si="226"/>
        <v>134.4373268802801</v>
      </c>
      <c r="AF107" s="7">
        <f t="shared" si="226"/>
        <v>138.11194714834107</v>
      </c>
      <c r="AG107" s="7">
        <f t="shared" si="226"/>
        <v>137.27720461063129</v>
      </c>
      <c r="AH107" s="7">
        <f t="shared" si="226"/>
        <v>136.4639863876661</v>
      </c>
      <c r="AI107" s="7">
        <f t="shared" si="226"/>
        <v>137.14630631960443</v>
      </c>
      <c r="AJ107" s="7">
        <f t="shared" si="226"/>
        <v>140.89497202567361</v>
      </c>
      <c r="AK107" s="7">
        <f t="shared" si="226"/>
        <v>140.04340900793599</v>
      </c>
      <c r="AL107" s="7">
        <f t="shared" si="226"/>
        <v>139.21380403066073</v>
      </c>
      <c r="AM107" s="7">
        <f t="shared" si="226"/>
        <v>139.90987305081399</v>
      </c>
      <c r="AN107" s="7">
        <f t="shared" si="226"/>
        <v>142.15458090415669</v>
      </c>
      <c r="AO107" s="7">
        <f t="shared" si="226"/>
        <v>142.86535380867747</v>
      </c>
      <c r="AP107" s="7">
        <f t="shared" si="226"/>
        <v>142.0190318757891</v>
      </c>
      <c r="AQ107" s="7">
        <f t="shared" si="226"/>
        <v>142.72912703516801</v>
      </c>
      <c r="AR107" s="7">
        <f t="shared" si="226"/>
        <v>146.63038984079591</v>
      </c>
      <c r="AS107" s="7">
        <f t="shared" si="226"/>
        <v>145.74416220988999</v>
      </c>
      <c r="AT107" s="7">
        <f t="shared" si="226"/>
        <v>144.88078646636399</v>
      </c>
      <c r="AU107" s="7">
        <f t="shared" si="226"/>
        <v>145.60519039869581</v>
      </c>
      <c r="AV107" s="7">
        <f t="shared" si="226"/>
        <v>149.58506560292682</v>
      </c>
      <c r="AW107" s="7">
        <f t="shared" si="226"/>
        <v>148.68098004159043</v>
      </c>
      <c r="AX107" s="7">
        <f t="shared" si="226"/>
        <v>147.8002068446049</v>
      </c>
      <c r="AY107" s="7">
        <f t="shared" si="226"/>
        <v>148.53920787882794</v>
      </c>
      <c r="AZ107" s="7">
        <f t="shared" si="226"/>
        <v>152.5992795608492</v>
      </c>
      <c r="BA107" s="7">
        <f t="shared" si="226"/>
        <v>151.67697622284405</v>
      </c>
      <c r="BB107" s="7">
        <f t="shared" si="226"/>
        <v>150.7784550050022</v>
      </c>
      <c r="BC107" s="7">
        <f t="shared" si="226"/>
        <v>151.53234728002718</v>
      </c>
      <c r="BD107" s="7">
        <f t="shared" si="226"/>
        <v>153.96352559902544</v>
      </c>
      <c r="BE107" s="7">
        <f t="shared" si="226"/>
        <v>154.73334322702053</v>
      </c>
      <c r="BF107" s="7">
        <f t="shared" si="226"/>
        <v>153.81671635681698</v>
      </c>
      <c r="BG107" s="7">
        <f t="shared" si="226"/>
        <v>154.58579993860104</v>
      </c>
      <c r="BH107" s="7">
        <f t="shared" si="226"/>
        <v>158.81114513692279</v>
      </c>
      <c r="BI107" s="7">
        <f t="shared" si="226"/>
        <v>157.85129755642487</v>
      </c>
      <c r="BJ107" s="7">
        <f t="shared" si="226"/>
        <v>156.91620019590039</v>
      </c>
      <c r="BK107" s="7">
        <f t="shared" si="226"/>
        <v>157.70078119687989</v>
      </c>
      <c r="BL107" s="7">
        <f t="shared" si="226"/>
        <v>162.01126921626127</v>
      </c>
      <c r="BM107" s="7">
        <f t="shared" si="226"/>
        <v>161.03208022649261</v>
      </c>
      <c r="BN107" s="7">
        <f t="shared" si="226"/>
        <v>160.07814018602042</v>
      </c>
      <c r="BO107" s="7">
        <f t="shared" si="226"/>
        <v>160.87853088695053</v>
      </c>
      <c r="BP107" s="7">
        <f t="shared" si="226"/>
        <v>165.27587739786048</v>
      </c>
      <c r="BQ107" s="7">
        <f t="shared" si="226"/>
        <v>164.27695725974152</v>
      </c>
      <c r="BR107" s="7">
        <f t="shared" si="226"/>
        <v>163.30379484988759</v>
      </c>
      <c r="BS107" s="7">
        <f t="shared" si="226"/>
        <v>164.12031382413704</v>
      </c>
      <c r="BT107" s="7">
        <f t="shared" si="226"/>
        <v>166.75345292505176</v>
      </c>
      <c r="BU107" s="7">
        <f t="shared" si="226"/>
        <v>167.587220189677</v>
      </c>
      <c r="BV107" s="7">
        <f t="shared" ref="BV107:EA107" si="227" xml:space="preserve"> BV105 / BV106 * $F104</f>
        <v>166.59444807007509</v>
      </c>
      <c r="BW107" s="7">
        <f t="shared" si="227"/>
        <v>167.42742031042545</v>
      </c>
      <c r="BX107" s="7">
        <f t="shared" si="227"/>
        <v>172.00376979891038</v>
      </c>
      <c r="BY107" s="7">
        <f t="shared" si="227"/>
        <v>170.96418657485103</v>
      </c>
      <c r="BZ107" s="7">
        <f t="shared" si="227"/>
        <v>169.9514096000326</v>
      </c>
      <c r="CA107" s="7">
        <f t="shared" si="227"/>
        <v>170.80116664803273</v>
      </c>
      <c r="CB107" s="7">
        <f t="shared" si="227"/>
        <v>175.46973186974563</v>
      </c>
      <c r="CC107" s="7">
        <f t="shared" si="227"/>
        <v>174.40920052328013</v>
      </c>
      <c r="CD107" s="7">
        <f t="shared" si="227"/>
        <v>173.37601558539762</v>
      </c>
      <c r="CE107" s="7">
        <f t="shared" si="227"/>
        <v>174.24289566332459</v>
      </c>
      <c r="CF107" s="7">
        <f t="shared" si="227"/>
        <v>179.00553481145542</v>
      </c>
      <c r="CG107" s="7">
        <f t="shared" si="227"/>
        <v>177.92363322743012</v>
      </c>
      <c r="CH107" s="7">
        <f t="shared" si="227"/>
        <v>176.86962909581106</v>
      </c>
      <c r="CI107" s="7">
        <f t="shared" si="227"/>
        <v>177.75397724129013</v>
      </c>
      <c r="CJ107" s="7">
        <f t="shared" si="227"/>
        <v>180.60585423878771</v>
      </c>
      <c r="CK107" s="7">
        <f t="shared" si="227"/>
        <v>181.50888350998162</v>
      </c>
      <c r="CL107" s="7">
        <f t="shared" si="227"/>
        <v>180.43364066744965</v>
      </c>
      <c r="CM107" s="7">
        <f t="shared" si="227"/>
        <v>181.33580887078688</v>
      </c>
      <c r="CN107" s="7">
        <f t="shared" si="227"/>
        <v>186.2923209799217</v>
      </c>
      <c r="CO107" s="7">
        <f t="shared" si="227"/>
        <v>185.16637838059248</v>
      </c>
      <c r="CP107" s="7">
        <f t="shared" si="227"/>
        <v>184.06946885649006</v>
      </c>
      <c r="CQ107" s="7">
        <f t="shared" si="227"/>
        <v>184.98981620077248</v>
      </c>
      <c r="CR107" s="7">
        <f t="shared" si="227"/>
        <v>190.04620451026025</v>
      </c>
      <c r="CS107" s="7">
        <f t="shared" si="227"/>
        <v>188.89757360387955</v>
      </c>
      <c r="CT107" s="7">
        <f t="shared" si="227"/>
        <v>187.77856080372609</v>
      </c>
      <c r="CU107" s="7">
        <f t="shared" si="227"/>
        <v>188.71745360774472</v>
      </c>
      <c r="CV107" s="7">
        <f t="shared" si="227"/>
        <v>193.87573067302304</v>
      </c>
      <c r="CW107" s="7">
        <f t="shared" si="227"/>
        <v>192.70395427884546</v>
      </c>
      <c r="CX107" s="7">
        <f t="shared" si="227"/>
        <v>191.56239281056315</v>
      </c>
      <c r="CY107" s="7">
        <f t="shared" si="227"/>
        <v>192.52020477461596</v>
      </c>
      <c r="CZ107" s="7">
        <f t="shared" si="227"/>
        <v>195.60899047759327</v>
      </c>
      <c r="DA107" s="7">
        <f t="shared" si="227"/>
        <v>196.58703542998123</v>
      </c>
      <c r="DB107" s="7">
        <f t="shared" si="227"/>
        <v>195.42247092661881</v>
      </c>
      <c r="DC107" s="7">
        <f t="shared" si="227"/>
        <v>196.39958328125186</v>
      </c>
      <c r="DD107" s="7">
        <f t="shared" si="227"/>
        <v>201.76783855760607</v>
      </c>
      <c r="DE107" s="7">
        <f t="shared" si="227"/>
        <v>200.54836261027987</v>
      </c>
      <c r="DF107" s="7">
        <f t="shared" si="227"/>
        <v>199.36033154916461</v>
      </c>
      <c r="DG107" s="7">
        <f t="shared" si="227"/>
        <v>200.35713320691042</v>
      </c>
      <c r="DH107" s="7">
        <f t="shared" si="227"/>
        <v>205.83356151456596</v>
      </c>
      <c r="DI107" s="7">
        <f t="shared" si="227"/>
        <v>0</v>
      </c>
      <c r="DJ107" s="7">
        <f t="shared" si="227"/>
        <v>0</v>
      </c>
      <c r="DK107" s="7">
        <f t="shared" si="227"/>
        <v>0</v>
      </c>
      <c r="DL107" s="7">
        <f t="shared" si="227"/>
        <v>0</v>
      </c>
      <c r="DM107" s="7">
        <f t="shared" si="227"/>
        <v>0</v>
      </c>
      <c r="DN107" s="7">
        <f t="shared" si="227"/>
        <v>0</v>
      </c>
      <c r="DO107" s="7">
        <f t="shared" si="227"/>
        <v>0</v>
      </c>
      <c r="DP107" s="7">
        <f t="shared" si="227"/>
        <v>0</v>
      </c>
      <c r="DQ107" s="7">
        <f t="shared" si="227"/>
        <v>0</v>
      </c>
      <c r="DR107" s="7">
        <f t="shared" si="227"/>
        <v>0</v>
      </c>
      <c r="DS107" s="7">
        <f t="shared" si="227"/>
        <v>0</v>
      </c>
      <c r="DT107" s="7">
        <f t="shared" si="227"/>
        <v>0</v>
      </c>
      <c r="DU107" s="7">
        <f t="shared" si="227"/>
        <v>0</v>
      </c>
      <c r="DV107" s="7">
        <f t="shared" si="227"/>
        <v>0</v>
      </c>
      <c r="DW107" s="7">
        <f t="shared" si="227"/>
        <v>0</v>
      </c>
      <c r="DX107" s="7">
        <f t="shared" si="227"/>
        <v>0</v>
      </c>
      <c r="DY107" s="7">
        <f t="shared" si="227"/>
        <v>0</v>
      </c>
      <c r="DZ107" s="7">
        <f t="shared" si="227"/>
        <v>0</v>
      </c>
      <c r="EA107" s="7">
        <f t="shared" si="227"/>
        <v>0</v>
      </c>
    </row>
    <row r="108" spans="1:131" outlineLevel="1" x14ac:dyDescent="0.35"/>
    <row r="109" spans="1:131" outlineLevel="1" x14ac:dyDescent="0.35">
      <c r="B109" s="8" t="s">
        <v>196</v>
      </c>
    </row>
    <row r="110" spans="1:131" outlineLevel="2" x14ac:dyDescent="0.35">
      <c r="E110" s="559" t="str">
        <f t="shared" ref="E110:BP110" si="228" xml:space="preserve"> E$97</f>
        <v>O&amp;M cost POS</v>
      </c>
      <c r="F110" s="559">
        <f t="shared" si="228"/>
        <v>0</v>
      </c>
      <c r="G110" s="559" t="str">
        <f t="shared" si="228"/>
        <v>$ 000s</v>
      </c>
      <c r="H110" s="559">
        <f t="shared" si="228"/>
        <v>48742.637593284249</v>
      </c>
      <c r="I110" s="559">
        <f t="shared" si="228"/>
        <v>0</v>
      </c>
      <c r="J110" s="559">
        <f t="shared" si="228"/>
        <v>0</v>
      </c>
      <c r="K110" s="559">
        <f t="shared" si="228"/>
        <v>0</v>
      </c>
      <c r="L110" s="559">
        <f t="shared" si="228"/>
        <v>0</v>
      </c>
      <c r="M110" s="559">
        <f t="shared" si="228"/>
        <v>376.87499999999994</v>
      </c>
      <c r="N110" s="559">
        <f t="shared" si="228"/>
        <v>378.75937499999992</v>
      </c>
      <c r="O110" s="559">
        <f t="shared" si="228"/>
        <v>380.65317187499988</v>
      </c>
      <c r="P110" s="559">
        <f t="shared" si="228"/>
        <v>382.55643773437481</v>
      </c>
      <c r="Q110" s="559">
        <f t="shared" si="228"/>
        <v>384.46921992304664</v>
      </c>
      <c r="R110" s="559">
        <f t="shared" si="228"/>
        <v>386.39156602266183</v>
      </c>
      <c r="S110" s="559">
        <f t="shared" si="228"/>
        <v>388.32352385277505</v>
      </c>
      <c r="T110" s="559">
        <f t="shared" si="228"/>
        <v>390.26514147203892</v>
      </c>
      <c r="U110" s="559">
        <f t="shared" si="228"/>
        <v>392.2164671793991</v>
      </c>
      <c r="V110" s="559">
        <f t="shared" si="228"/>
        <v>394.17754951529599</v>
      </c>
      <c r="W110" s="559">
        <f t="shared" si="228"/>
        <v>396.14843726287245</v>
      </c>
      <c r="X110" s="559">
        <f t="shared" si="228"/>
        <v>398.12917944918678</v>
      </c>
      <c r="Y110" s="559">
        <f t="shared" si="228"/>
        <v>400.11982534643266</v>
      </c>
      <c r="Z110" s="559">
        <f t="shared" si="228"/>
        <v>402.12042447316475</v>
      </c>
      <c r="AA110" s="559">
        <f t="shared" si="228"/>
        <v>404.13102659553056</v>
      </c>
      <c r="AB110" s="559">
        <f t="shared" si="228"/>
        <v>406.15168172850821</v>
      </c>
      <c r="AC110" s="559">
        <f t="shared" si="228"/>
        <v>408.18244013715071</v>
      </c>
      <c r="AD110" s="559">
        <f t="shared" si="228"/>
        <v>410.22335233783639</v>
      </c>
      <c r="AE110" s="559">
        <f t="shared" si="228"/>
        <v>412.27446909952556</v>
      </c>
      <c r="AF110" s="559">
        <f t="shared" si="228"/>
        <v>414.33584144502316</v>
      </c>
      <c r="AG110" s="559">
        <f t="shared" si="228"/>
        <v>416.40752065224825</v>
      </c>
      <c r="AH110" s="559">
        <f t="shared" si="228"/>
        <v>418.48955825550939</v>
      </c>
      <c r="AI110" s="559">
        <f t="shared" si="228"/>
        <v>420.58200604678694</v>
      </c>
      <c r="AJ110" s="559">
        <f t="shared" si="228"/>
        <v>422.68491607702083</v>
      </c>
      <c r="AK110" s="559">
        <f t="shared" si="228"/>
        <v>424.79834065740584</v>
      </c>
      <c r="AL110" s="559">
        <f t="shared" si="228"/>
        <v>426.92233236069285</v>
      </c>
      <c r="AM110" s="559">
        <f t="shared" si="228"/>
        <v>429.05694402249622</v>
      </c>
      <c r="AN110" s="559">
        <f t="shared" si="228"/>
        <v>431.20222874260867</v>
      </c>
      <c r="AO110" s="559">
        <f t="shared" si="228"/>
        <v>433.35823988632166</v>
      </c>
      <c r="AP110" s="559">
        <f t="shared" si="228"/>
        <v>435.5250310857532</v>
      </c>
      <c r="AQ110" s="559">
        <f t="shared" si="228"/>
        <v>437.70265624118196</v>
      </c>
      <c r="AR110" s="559">
        <f t="shared" si="228"/>
        <v>439.89116952238777</v>
      </c>
      <c r="AS110" s="559">
        <f t="shared" si="228"/>
        <v>442.09062536999966</v>
      </c>
      <c r="AT110" s="559">
        <f t="shared" si="228"/>
        <v>444.30107849684958</v>
      </c>
      <c r="AU110" s="559">
        <f t="shared" si="228"/>
        <v>446.52258388933382</v>
      </c>
      <c r="AV110" s="559">
        <f t="shared" si="228"/>
        <v>448.75519680878045</v>
      </c>
      <c r="AW110" s="559">
        <f t="shared" si="228"/>
        <v>450.9989727928243</v>
      </c>
      <c r="AX110" s="559">
        <f t="shared" si="228"/>
        <v>453.2539676567884</v>
      </c>
      <c r="AY110" s="559">
        <f t="shared" si="228"/>
        <v>455.52023749507231</v>
      </c>
      <c r="AZ110" s="559">
        <f t="shared" si="228"/>
        <v>457.79783868254759</v>
      </c>
      <c r="BA110" s="559">
        <f t="shared" si="228"/>
        <v>460.0868278759603</v>
      </c>
      <c r="BB110" s="559">
        <f t="shared" si="228"/>
        <v>462.38726201534007</v>
      </c>
      <c r="BC110" s="559">
        <f t="shared" si="228"/>
        <v>464.69919832541672</v>
      </c>
      <c r="BD110" s="559">
        <f t="shared" si="228"/>
        <v>467.02269431704377</v>
      </c>
      <c r="BE110" s="559">
        <f t="shared" si="228"/>
        <v>469.35780778862897</v>
      </c>
      <c r="BF110" s="559">
        <f t="shared" si="228"/>
        <v>471.70459682757212</v>
      </c>
      <c r="BG110" s="559">
        <f t="shared" si="228"/>
        <v>474.0631198117099</v>
      </c>
      <c r="BH110" s="559">
        <f t="shared" si="228"/>
        <v>476.43343541076837</v>
      </c>
      <c r="BI110" s="559">
        <f t="shared" si="228"/>
        <v>478.81560258782213</v>
      </c>
      <c r="BJ110" s="559">
        <f t="shared" si="228"/>
        <v>481.2096806007612</v>
      </c>
      <c r="BK110" s="559">
        <f t="shared" si="228"/>
        <v>483.61572900376495</v>
      </c>
      <c r="BL110" s="559">
        <f t="shared" si="228"/>
        <v>486.03380764878375</v>
      </c>
      <c r="BM110" s="559">
        <f t="shared" si="228"/>
        <v>488.46397668702758</v>
      </c>
      <c r="BN110" s="559">
        <f t="shared" si="228"/>
        <v>490.90629657046264</v>
      </c>
      <c r="BO110" s="559">
        <f t="shared" si="228"/>
        <v>493.36082805331495</v>
      </c>
      <c r="BP110" s="559">
        <f t="shared" si="228"/>
        <v>495.82763219358145</v>
      </c>
      <c r="BQ110" s="559">
        <f t="shared" ref="BQ110:EA110" si="229" xml:space="preserve"> BQ$97</f>
        <v>498.30677035454931</v>
      </c>
      <c r="BR110" s="559">
        <f t="shared" si="229"/>
        <v>500.79830420632197</v>
      </c>
      <c r="BS110" s="559">
        <f t="shared" si="229"/>
        <v>503.30229572735357</v>
      </c>
      <c r="BT110" s="559">
        <f t="shared" si="229"/>
        <v>505.81880720599031</v>
      </c>
      <c r="BU110" s="559">
        <f t="shared" si="229"/>
        <v>508.34790124202021</v>
      </c>
      <c r="BV110" s="559">
        <f t="shared" si="229"/>
        <v>510.88964074823031</v>
      </c>
      <c r="BW110" s="559">
        <f t="shared" si="229"/>
        <v>513.44408895197137</v>
      </c>
      <c r="BX110" s="559">
        <f t="shared" si="229"/>
        <v>516.01130939673112</v>
      </c>
      <c r="BY110" s="559">
        <f t="shared" si="229"/>
        <v>518.59136594371478</v>
      </c>
      <c r="BZ110" s="559">
        <f t="shared" si="229"/>
        <v>521.18432277343334</v>
      </c>
      <c r="CA110" s="559">
        <f t="shared" si="229"/>
        <v>523.79024438730039</v>
      </c>
      <c r="CB110" s="559">
        <f t="shared" si="229"/>
        <v>526.40919560923692</v>
      </c>
      <c r="CC110" s="559">
        <f t="shared" si="229"/>
        <v>529.04124158728303</v>
      </c>
      <c r="CD110" s="559">
        <f t="shared" si="229"/>
        <v>531.68644779521935</v>
      </c>
      <c r="CE110" s="559">
        <f t="shared" si="229"/>
        <v>534.3448800341954</v>
      </c>
      <c r="CF110" s="559">
        <f t="shared" si="229"/>
        <v>537.01660443436629</v>
      </c>
      <c r="CG110" s="559">
        <f t="shared" si="229"/>
        <v>539.70168745653802</v>
      </c>
      <c r="CH110" s="559">
        <f t="shared" si="229"/>
        <v>542.40019589382064</v>
      </c>
      <c r="CI110" s="559">
        <f t="shared" si="229"/>
        <v>545.11219687328969</v>
      </c>
      <c r="CJ110" s="559">
        <f t="shared" si="229"/>
        <v>547.83775785765613</v>
      </c>
      <c r="CK110" s="559">
        <f t="shared" si="229"/>
        <v>550.57694664694429</v>
      </c>
      <c r="CL110" s="559">
        <f t="shared" si="229"/>
        <v>553.32983138017892</v>
      </c>
      <c r="CM110" s="559">
        <f t="shared" si="229"/>
        <v>556.09648053707974</v>
      </c>
      <c r="CN110" s="559">
        <f t="shared" si="229"/>
        <v>558.87696293976512</v>
      </c>
      <c r="CO110" s="559">
        <f t="shared" si="229"/>
        <v>561.67134775446391</v>
      </c>
      <c r="CP110" s="559">
        <f t="shared" si="229"/>
        <v>564.47970449323623</v>
      </c>
      <c r="CQ110" s="559">
        <f t="shared" si="229"/>
        <v>567.3021030157023</v>
      </c>
      <c r="CR110" s="559">
        <f t="shared" si="229"/>
        <v>570.13861353078073</v>
      </c>
      <c r="CS110" s="559">
        <f t="shared" si="229"/>
        <v>572.98930659843461</v>
      </c>
      <c r="CT110" s="559">
        <f t="shared" si="229"/>
        <v>575.85425313142673</v>
      </c>
      <c r="CU110" s="559">
        <f t="shared" si="229"/>
        <v>578.73352439708378</v>
      </c>
      <c r="CV110" s="559">
        <f t="shared" si="229"/>
        <v>581.62719201906918</v>
      </c>
      <c r="CW110" s="559">
        <f t="shared" si="229"/>
        <v>584.53532797916455</v>
      </c>
      <c r="CX110" s="559">
        <f t="shared" si="229"/>
        <v>587.45800461906038</v>
      </c>
      <c r="CY110" s="559">
        <f t="shared" si="229"/>
        <v>590.39529464215559</v>
      </c>
      <c r="CZ110" s="559">
        <f t="shared" si="229"/>
        <v>593.3472711153662</v>
      </c>
      <c r="DA110" s="559">
        <f t="shared" si="229"/>
        <v>596.31400747094301</v>
      </c>
      <c r="DB110" s="559">
        <f t="shared" si="229"/>
        <v>599.2955775082977</v>
      </c>
      <c r="DC110" s="559">
        <f t="shared" si="229"/>
        <v>602.29205539583904</v>
      </c>
      <c r="DD110" s="559">
        <f t="shared" si="229"/>
        <v>605.30351567281821</v>
      </c>
      <c r="DE110" s="559">
        <f t="shared" si="229"/>
        <v>608.33003325118227</v>
      </c>
      <c r="DF110" s="559">
        <f t="shared" si="229"/>
        <v>611.37168341743813</v>
      </c>
      <c r="DG110" s="559">
        <f t="shared" si="229"/>
        <v>614.42854183452528</v>
      </c>
      <c r="DH110" s="559">
        <f t="shared" si="229"/>
        <v>617.50068454369784</v>
      </c>
      <c r="DI110" s="559">
        <f t="shared" si="229"/>
        <v>0</v>
      </c>
      <c r="DJ110" s="559">
        <f t="shared" si="229"/>
        <v>0</v>
      </c>
      <c r="DK110" s="559">
        <f t="shared" si="229"/>
        <v>0</v>
      </c>
      <c r="DL110" s="559">
        <f t="shared" si="229"/>
        <v>0</v>
      </c>
      <c r="DM110" s="559">
        <f t="shared" si="229"/>
        <v>0</v>
      </c>
      <c r="DN110" s="559">
        <f t="shared" si="229"/>
        <v>0</v>
      </c>
      <c r="DO110" s="559">
        <f t="shared" si="229"/>
        <v>0</v>
      </c>
      <c r="DP110" s="559">
        <f t="shared" si="229"/>
        <v>0</v>
      </c>
      <c r="DQ110" s="559">
        <f t="shared" si="229"/>
        <v>0</v>
      </c>
      <c r="DR110" s="559">
        <f t="shared" si="229"/>
        <v>0</v>
      </c>
      <c r="DS110" s="559">
        <f t="shared" si="229"/>
        <v>0</v>
      </c>
      <c r="DT110" s="559">
        <f t="shared" si="229"/>
        <v>0</v>
      </c>
      <c r="DU110" s="559">
        <f t="shared" si="229"/>
        <v>0</v>
      </c>
      <c r="DV110" s="559">
        <f t="shared" si="229"/>
        <v>0</v>
      </c>
      <c r="DW110" s="559">
        <f t="shared" si="229"/>
        <v>0</v>
      </c>
      <c r="DX110" s="559">
        <f t="shared" si="229"/>
        <v>0</v>
      </c>
      <c r="DY110" s="559">
        <f t="shared" si="229"/>
        <v>0</v>
      </c>
      <c r="DZ110" s="559">
        <f t="shared" si="229"/>
        <v>0</v>
      </c>
      <c r="EA110" s="559">
        <f t="shared" si="229"/>
        <v>0</v>
      </c>
    </row>
    <row r="111" spans="1:131" s="122" customFormat="1" outlineLevel="2" x14ac:dyDescent="0.35">
      <c r="A111" s="8"/>
      <c r="B111" s="8"/>
      <c r="C111" s="13"/>
      <c r="D111" s="34" t="s">
        <v>205</v>
      </c>
      <c r="E111" s="559" t="str">
        <f t="shared" ref="E111:AJ111" si="230" xml:space="preserve"> E$107</f>
        <v>Forecast accounts payable balance</v>
      </c>
      <c r="F111" s="559">
        <f t="shared" si="230"/>
        <v>0</v>
      </c>
      <c r="G111" s="559" t="str">
        <f t="shared" si="230"/>
        <v>$ 000s</v>
      </c>
      <c r="H111" s="559">
        <f t="shared" si="230"/>
        <v>0</v>
      </c>
      <c r="I111" s="559">
        <f t="shared" si="230"/>
        <v>0</v>
      </c>
      <c r="J111" s="559">
        <f t="shared" si="230"/>
        <v>0</v>
      </c>
      <c r="K111" s="559">
        <f t="shared" si="230"/>
        <v>0</v>
      </c>
      <c r="L111" s="559">
        <f t="shared" si="230"/>
        <v>0</v>
      </c>
      <c r="M111" s="559">
        <f t="shared" si="230"/>
        <v>124.24450549450546</v>
      </c>
      <c r="N111" s="559">
        <f t="shared" si="230"/>
        <v>123.50849184782605</v>
      </c>
      <c r="O111" s="559">
        <f t="shared" si="230"/>
        <v>124.12603430706517</v>
      </c>
      <c r="P111" s="559">
        <f t="shared" si="230"/>
        <v>127.51881257812494</v>
      </c>
      <c r="Q111" s="559">
        <f t="shared" si="230"/>
        <v>126.74809448012527</v>
      </c>
      <c r="R111" s="559">
        <f t="shared" si="230"/>
        <v>125.99724978999843</v>
      </c>
      <c r="S111" s="559">
        <f t="shared" si="230"/>
        <v>126.6272360389484</v>
      </c>
      <c r="T111" s="559">
        <f t="shared" si="230"/>
        <v>130.08838049067964</v>
      </c>
      <c r="U111" s="559">
        <f t="shared" si="230"/>
        <v>129.30213203716454</v>
      </c>
      <c r="V111" s="559">
        <f t="shared" si="230"/>
        <v>128.53615745063999</v>
      </c>
      <c r="W111" s="559">
        <f t="shared" si="230"/>
        <v>129.17883823789319</v>
      </c>
      <c r="X111" s="559">
        <f t="shared" si="230"/>
        <v>131.25137784039126</v>
      </c>
      <c r="Y111" s="559">
        <f t="shared" si="230"/>
        <v>131.90763472959318</v>
      </c>
      <c r="Z111" s="559">
        <f t="shared" si="230"/>
        <v>131.12622537168414</v>
      </c>
      <c r="AA111" s="559">
        <f t="shared" si="230"/>
        <v>131.7818564985426</v>
      </c>
      <c r="AB111" s="559">
        <f t="shared" si="230"/>
        <v>135.38389390950275</v>
      </c>
      <c r="AC111" s="559">
        <f t="shared" si="230"/>
        <v>134.56563960565407</v>
      </c>
      <c r="AD111" s="559">
        <f t="shared" si="230"/>
        <v>133.76848445799013</v>
      </c>
      <c r="AE111" s="559">
        <f t="shared" si="230"/>
        <v>134.4373268802801</v>
      </c>
      <c r="AF111" s="559">
        <f t="shared" si="230"/>
        <v>138.11194714834107</v>
      </c>
      <c r="AG111" s="559">
        <f t="shared" si="230"/>
        <v>137.27720461063129</v>
      </c>
      <c r="AH111" s="559">
        <f t="shared" si="230"/>
        <v>136.4639863876661</v>
      </c>
      <c r="AI111" s="559">
        <f t="shared" si="230"/>
        <v>137.14630631960443</v>
      </c>
      <c r="AJ111" s="559">
        <f t="shared" si="230"/>
        <v>140.89497202567361</v>
      </c>
      <c r="AK111" s="559">
        <f t="shared" ref="AK111:BP111" si="231" xml:space="preserve"> AK$107</f>
        <v>140.04340900793599</v>
      </c>
      <c r="AL111" s="559">
        <f t="shared" si="231"/>
        <v>139.21380403066073</v>
      </c>
      <c r="AM111" s="559">
        <f t="shared" si="231"/>
        <v>139.90987305081399</v>
      </c>
      <c r="AN111" s="559">
        <f t="shared" si="231"/>
        <v>142.15458090415669</v>
      </c>
      <c r="AO111" s="559">
        <f t="shared" si="231"/>
        <v>142.86535380867747</v>
      </c>
      <c r="AP111" s="559">
        <f t="shared" si="231"/>
        <v>142.0190318757891</v>
      </c>
      <c r="AQ111" s="559">
        <f t="shared" si="231"/>
        <v>142.72912703516801</v>
      </c>
      <c r="AR111" s="559">
        <f t="shared" si="231"/>
        <v>146.63038984079591</v>
      </c>
      <c r="AS111" s="559">
        <f t="shared" si="231"/>
        <v>145.74416220988999</v>
      </c>
      <c r="AT111" s="559">
        <f t="shared" si="231"/>
        <v>144.88078646636399</v>
      </c>
      <c r="AU111" s="559">
        <f t="shared" si="231"/>
        <v>145.60519039869581</v>
      </c>
      <c r="AV111" s="559">
        <f t="shared" si="231"/>
        <v>149.58506560292682</v>
      </c>
      <c r="AW111" s="559">
        <f t="shared" si="231"/>
        <v>148.68098004159043</v>
      </c>
      <c r="AX111" s="559">
        <f t="shared" si="231"/>
        <v>147.8002068446049</v>
      </c>
      <c r="AY111" s="559">
        <f t="shared" si="231"/>
        <v>148.53920787882794</v>
      </c>
      <c r="AZ111" s="559">
        <f t="shared" si="231"/>
        <v>152.5992795608492</v>
      </c>
      <c r="BA111" s="559">
        <f t="shared" si="231"/>
        <v>151.67697622284405</v>
      </c>
      <c r="BB111" s="559">
        <f t="shared" si="231"/>
        <v>150.7784550050022</v>
      </c>
      <c r="BC111" s="559">
        <f t="shared" si="231"/>
        <v>151.53234728002718</v>
      </c>
      <c r="BD111" s="559">
        <f t="shared" si="231"/>
        <v>153.96352559902544</v>
      </c>
      <c r="BE111" s="559">
        <f t="shared" si="231"/>
        <v>154.73334322702053</v>
      </c>
      <c r="BF111" s="559">
        <f t="shared" si="231"/>
        <v>153.81671635681698</v>
      </c>
      <c r="BG111" s="559">
        <f t="shared" si="231"/>
        <v>154.58579993860104</v>
      </c>
      <c r="BH111" s="559">
        <f t="shared" si="231"/>
        <v>158.81114513692279</v>
      </c>
      <c r="BI111" s="559">
        <f t="shared" si="231"/>
        <v>157.85129755642487</v>
      </c>
      <c r="BJ111" s="559">
        <f t="shared" si="231"/>
        <v>156.91620019590039</v>
      </c>
      <c r="BK111" s="559">
        <f t="shared" si="231"/>
        <v>157.70078119687989</v>
      </c>
      <c r="BL111" s="559">
        <f t="shared" si="231"/>
        <v>162.01126921626127</v>
      </c>
      <c r="BM111" s="559">
        <f t="shared" si="231"/>
        <v>161.03208022649261</v>
      </c>
      <c r="BN111" s="559">
        <f t="shared" si="231"/>
        <v>160.07814018602042</v>
      </c>
      <c r="BO111" s="559">
        <f t="shared" si="231"/>
        <v>160.87853088695053</v>
      </c>
      <c r="BP111" s="559">
        <f t="shared" si="231"/>
        <v>165.27587739786048</v>
      </c>
      <c r="BQ111" s="559">
        <f t="shared" ref="BQ111:CV111" si="232" xml:space="preserve"> BQ$107</f>
        <v>164.27695725974152</v>
      </c>
      <c r="BR111" s="559">
        <f t="shared" si="232"/>
        <v>163.30379484988759</v>
      </c>
      <c r="BS111" s="559">
        <f t="shared" si="232"/>
        <v>164.12031382413704</v>
      </c>
      <c r="BT111" s="559">
        <f t="shared" si="232"/>
        <v>166.75345292505176</v>
      </c>
      <c r="BU111" s="559">
        <f t="shared" si="232"/>
        <v>167.587220189677</v>
      </c>
      <c r="BV111" s="559">
        <f t="shared" si="232"/>
        <v>166.59444807007509</v>
      </c>
      <c r="BW111" s="559">
        <f t="shared" si="232"/>
        <v>167.42742031042545</v>
      </c>
      <c r="BX111" s="559">
        <f t="shared" si="232"/>
        <v>172.00376979891038</v>
      </c>
      <c r="BY111" s="559">
        <f t="shared" si="232"/>
        <v>170.96418657485103</v>
      </c>
      <c r="BZ111" s="559">
        <f t="shared" si="232"/>
        <v>169.9514096000326</v>
      </c>
      <c r="CA111" s="559">
        <f t="shared" si="232"/>
        <v>170.80116664803273</v>
      </c>
      <c r="CB111" s="559">
        <f t="shared" si="232"/>
        <v>175.46973186974563</v>
      </c>
      <c r="CC111" s="559">
        <f t="shared" si="232"/>
        <v>174.40920052328013</v>
      </c>
      <c r="CD111" s="559">
        <f t="shared" si="232"/>
        <v>173.37601558539762</v>
      </c>
      <c r="CE111" s="559">
        <f t="shared" si="232"/>
        <v>174.24289566332459</v>
      </c>
      <c r="CF111" s="559">
        <f t="shared" si="232"/>
        <v>179.00553481145542</v>
      </c>
      <c r="CG111" s="559">
        <f t="shared" si="232"/>
        <v>177.92363322743012</v>
      </c>
      <c r="CH111" s="559">
        <f t="shared" si="232"/>
        <v>176.86962909581106</v>
      </c>
      <c r="CI111" s="559">
        <f t="shared" si="232"/>
        <v>177.75397724129013</v>
      </c>
      <c r="CJ111" s="559">
        <f t="shared" si="232"/>
        <v>180.60585423878771</v>
      </c>
      <c r="CK111" s="559">
        <f t="shared" si="232"/>
        <v>181.50888350998162</v>
      </c>
      <c r="CL111" s="559">
        <f t="shared" si="232"/>
        <v>180.43364066744965</v>
      </c>
      <c r="CM111" s="559">
        <f t="shared" si="232"/>
        <v>181.33580887078688</v>
      </c>
      <c r="CN111" s="559">
        <f t="shared" si="232"/>
        <v>186.2923209799217</v>
      </c>
      <c r="CO111" s="559">
        <f t="shared" si="232"/>
        <v>185.16637838059248</v>
      </c>
      <c r="CP111" s="559">
        <f t="shared" si="232"/>
        <v>184.06946885649006</v>
      </c>
      <c r="CQ111" s="559">
        <f t="shared" si="232"/>
        <v>184.98981620077248</v>
      </c>
      <c r="CR111" s="559">
        <f t="shared" si="232"/>
        <v>190.04620451026025</v>
      </c>
      <c r="CS111" s="559">
        <f t="shared" si="232"/>
        <v>188.89757360387955</v>
      </c>
      <c r="CT111" s="559">
        <f t="shared" si="232"/>
        <v>187.77856080372609</v>
      </c>
      <c r="CU111" s="559">
        <f t="shared" si="232"/>
        <v>188.71745360774472</v>
      </c>
      <c r="CV111" s="559">
        <f t="shared" si="232"/>
        <v>193.87573067302304</v>
      </c>
      <c r="CW111" s="559">
        <f t="shared" ref="CW111:EA111" si="233" xml:space="preserve"> CW$107</f>
        <v>192.70395427884546</v>
      </c>
      <c r="CX111" s="559">
        <f t="shared" si="233"/>
        <v>191.56239281056315</v>
      </c>
      <c r="CY111" s="559">
        <f t="shared" si="233"/>
        <v>192.52020477461596</v>
      </c>
      <c r="CZ111" s="559">
        <f t="shared" si="233"/>
        <v>195.60899047759327</v>
      </c>
      <c r="DA111" s="559">
        <f t="shared" si="233"/>
        <v>196.58703542998123</v>
      </c>
      <c r="DB111" s="559">
        <f t="shared" si="233"/>
        <v>195.42247092661881</v>
      </c>
      <c r="DC111" s="559">
        <f t="shared" si="233"/>
        <v>196.39958328125186</v>
      </c>
      <c r="DD111" s="559">
        <f t="shared" si="233"/>
        <v>201.76783855760607</v>
      </c>
      <c r="DE111" s="559">
        <f t="shared" si="233"/>
        <v>200.54836261027987</v>
      </c>
      <c r="DF111" s="559">
        <f t="shared" si="233"/>
        <v>199.36033154916461</v>
      </c>
      <c r="DG111" s="559">
        <f t="shared" si="233"/>
        <v>200.35713320691042</v>
      </c>
      <c r="DH111" s="559">
        <f t="shared" si="233"/>
        <v>205.83356151456596</v>
      </c>
      <c r="DI111" s="559">
        <f t="shared" si="233"/>
        <v>0</v>
      </c>
      <c r="DJ111" s="559">
        <f t="shared" si="233"/>
        <v>0</v>
      </c>
      <c r="DK111" s="559">
        <f t="shared" si="233"/>
        <v>0</v>
      </c>
      <c r="DL111" s="559">
        <f t="shared" si="233"/>
        <v>0</v>
      </c>
      <c r="DM111" s="559">
        <f t="shared" si="233"/>
        <v>0</v>
      </c>
      <c r="DN111" s="559">
        <f t="shared" si="233"/>
        <v>0</v>
      </c>
      <c r="DO111" s="559">
        <f t="shared" si="233"/>
        <v>0</v>
      </c>
      <c r="DP111" s="559">
        <f t="shared" si="233"/>
        <v>0</v>
      </c>
      <c r="DQ111" s="559">
        <f t="shared" si="233"/>
        <v>0</v>
      </c>
      <c r="DR111" s="559">
        <f t="shared" si="233"/>
        <v>0</v>
      </c>
      <c r="DS111" s="559">
        <f t="shared" si="233"/>
        <v>0</v>
      </c>
      <c r="DT111" s="559">
        <f t="shared" si="233"/>
        <v>0</v>
      </c>
      <c r="DU111" s="559">
        <f t="shared" si="233"/>
        <v>0</v>
      </c>
      <c r="DV111" s="559">
        <f t="shared" si="233"/>
        <v>0</v>
      </c>
      <c r="DW111" s="559">
        <f t="shared" si="233"/>
        <v>0</v>
      </c>
      <c r="DX111" s="559">
        <f t="shared" si="233"/>
        <v>0</v>
      </c>
      <c r="DY111" s="559">
        <f t="shared" si="233"/>
        <v>0</v>
      </c>
      <c r="DZ111" s="559">
        <f t="shared" si="233"/>
        <v>0</v>
      </c>
      <c r="EA111" s="559">
        <f t="shared" si="233"/>
        <v>0</v>
      </c>
    </row>
    <row r="112" spans="1:131" s="122" customFormat="1" outlineLevel="2" x14ac:dyDescent="0.35">
      <c r="A112" s="8"/>
      <c r="B112" s="8"/>
      <c r="C112" s="13"/>
      <c r="D112" s="34" t="s">
        <v>206</v>
      </c>
      <c r="E112" s="559" t="str">
        <f t="shared" ref="E112:AJ112" si="234" xml:space="preserve"> E$121</f>
        <v>Accounts payable balance BEG</v>
      </c>
      <c r="F112" s="559">
        <f t="shared" si="234"/>
        <v>0</v>
      </c>
      <c r="G112" s="559" t="str">
        <f t="shared" si="234"/>
        <v>$ 000s</v>
      </c>
      <c r="H112" s="559">
        <f t="shared" si="234"/>
        <v>0</v>
      </c>
      <c r="I112" s="559">
        <f t="shared" si="234"/>
        <v>0</v>
      </c>
      <c r="J112" s="559">
        <f t="shared" si="234"/>
        <v>0</v>
      </c>
      <c r="K112" s="559">
        <f t="shared" si="234"/>
        <v>0</v>
      </c>
      <c r="L112" s="559">
        <f t="shared" si="234"/>
        <v>0</v>
      </c>
      <c r="M112" s="559">
        <f t="shared" si="234"/>
        <v>0</v>
      </c>
      <c r="N112" s="559">
        <f t="shared" si="234"/>
        <v>124.24450549450546</v>
      </c>
      <c r="O112" s="559">
        <f t="shared" si="234"/>
        <v>123.50849184782606</v>
      </c>
      <c r="P112" s="559">
        <f t="shared" si="234"/>
        <v>124.1260343070652</v>
      </c>
      <c r="Q112" s="559">
        <f t="shared" si="234"/>
        <v>127.51881257812494</v>
      </c>
      <c r="R112" s="559">
        <f t="shared" si="234"/>
        <v>126.7480944801253</v>
      </c>
      <c r="S112" s="559">
        <f t="shared" si="234"/>
        <v>125.99724978999842</v>
      </c>
      <c r="T112" s="559">
        <f t="shared" si="234"/>
        <v>126.62723603894841</v>
      </c>
      <c r="U112" s="559">
        <f t="shared" si="234"/>
        <v>130.08838049067964</v>
      </c>
      <c r="V112" s="559">
        <f t="shared" si="234"/>
        <v>129.30213203716454</v>
      </c>
      <c r="W112" s="559">
        <f t="shared" si="234"/>
        <v>128.53615745064002</v>
      </c>
      <c r="X112" s="559">
        <f t="shared" si="234"/>
        <v>129.17883823789322</v>
      </c>
      <c r="Y112" s="559">
        <f t="shared" si="234"/>
        <v>131.25137784039129</v>
      </c>
      <c r="Z112" s="559">
        <f t="shared" si="234"/>
        <v>131.90763472959321</v>
      </c>
      <c r="AA112" s="559">
        <f t="shared" si="234"/>
        <v>131.12622537168414</v>
      </c>
      <c r="AB112" s="559">
        <f t="shared" si="234"/>
        <v>131.78185649854254</v>
      </c>
      <c r="AC112" s="559">
        <f t="shared" si="234"/>
        <v>135.38389390950283</v>
      </c>
      <c r="AD112" s="559">
        <f t="shared" si="234"/>
        <v>134.56563960565404</v>
      </c>
      <c r="AE112" s="559">
        <f t="shared" si="234"/>
        <v>133.7684844579901</v>
      </c>
      <c r="AF112" s="559">
        <f t="shared" si="234"/>
        <v>134.43732688028001</v>
      </c>
      <c r="AG112" s="559">
        <f t="shared" si="234"/>
        <v>138.11194714834113</v>
      </c>
      <c r="AH112" s="559">
        <f t="shared" si="234"/>
        <v>137.27720461063126</v>
      </c>
      <c r="AI112" s="559">
        <f t="shared" si="234"/>
        <v>136.46398638766613</v>
      </c>
      <c r="AJ112" s="559">
        <f t="shared" si="234"/>
        <v>137.14630631960443</v>
      </c>
      <c r="AK112" s="559">
        <f t="shared" ref="AK112:BP112" si="235" xml:space="preserve"> AK$121</f>
        <v>140.89497202567355</v>
      </c>
      <c r="AL112" s="559">
        <f t="shared" si="235"/>
        <v>140.04340900793596</v>
      </c>
      <c r="AM112" s="559">
        <f t="shared" si="235"/>
        <v>139.21380403066081</v>
      </c>
      <c r="AN112" s="559">
        <f t="shared" si="235"/>
        <v>139.90987305081399</v>
      </c>
      <c r="AO112" s="559">
        <f t="shared" si="235"/>
        <v>142.15458090415666</v>
      </c>
      <c r="AP112" s="559">
        <f t="shared" si="235"/>
        <v>142.86535380867753</v>
      </c>
      <c r="AQ112" s="559">
        <f t="shared" si="235"/>
        <v>142.01903187578915</v>
      </c>
      <c r="AR112" s="559">
        <f t="shared" si="235"/>
        <v>142.72912703516801</v>
      </c>
      <c r="AS112" s="559">
        <f t="shared" si="235"/>
        <v>146.63038984079589</v>
      </c>
      <c r="AT112" s="559">
        <f t="shared" si="235"/>
        <v>145.74416220988991</v>
      </c>
      <c r="AU112" s="559">
        <f t="shared" si="235"/>
        <v>144.88078646636399</v>
      </c>
      <c r="AV112" s="559">
        <f t="shared" si="235"/>
        <v>145.60519039869581</v>
      </c>
      <c r="AW112" s="559">
        <f t="shared" si="235"/>
        <v>149.58506560292682</v>
      </c>
      <c r="AX112" s="559">
        <f t="shared" si="235"/>
        <v>148.68098004159043</v>
      </c>
      <c r="AY112" s="559">
        <f t="shared" si="235"/>
        <v>147.80020684460493</v>
      </c>
      <c r="AZ112" s="559">
        <f t="shared" si="235"/>
        <v>148.53920787882794</v>
      </c>
      <c r="BA112" s="559">
        <f t="shared" si="235"/>
        <v>152.59927956084914</v>
      </c>
      <c r="BB112" s="559">
        <f t="shared" si="235"/>
        <v>151.67697622284402</v>
      </c>
      <c r="BC112" s="559">
        <f t="shared" si="235"/>
        <v>150.77845500500223</v>
      </c>
      <c r="BD112" s="559">
        <f t="shared" si="235"/>
        <v>151.53234728002712</v>
      </c>
      <c r="BE112" s="559">
        <f t="shared" si="235"/>
        <v>153.96352559902539</v>
      </c>
      <c r="BF112" s="559">
        <f t="shared" si="235"/>
        <v>154.73334322702055</v>
      </c>
      <c r="BG112" s="559">
        <f t="shared" si="235"/>
        <v>153.81671635681698</v>
      </c>
      <c r="BH112" s="559">
        <f t="shared" si="235"/>
        <v>154.5857999386011</v>
      </c>
      <c r="BI112" s="559">
        <f t="shared" si="235"/>
        <v>158.81114513692273</v>
      </c>
      <c r="BJ112" s="559">
        <f t="shared" si="235"/>
        <v>157.85129755642487</v>
      </c>
      <c r="BK112" s="559">
        <f t="shared" si="235"/>
        <v>156.91620019590044</v>
      </c>
      <c r="BL112" s="559">
        <f t="shared" si="235"/>
        <v>157.70078119687997</v>
      </c>
      <c r="BM112" s="559">
        <f t="shared" si="235"/>
        <v>162.01126921626121</v>
      </c>
      <c r="BN112" s="559">
        <f t="shared" si="235"/>
        <v>161.03208022649267</v>
      </c>
      <c r="BO112" s="559">
        <f t="shared" si="235"/>
        <v>160.07814018602039</v>
      </c>
      <c r="BP112" s="559">
        <f t="shared" si="235"/>
        <v>160.87853088695044</v>
      </c>
      <c r="BQ112" s="559">
        <f t="shared" ref="BQ112:CV112" si="236" xml:space="preserve"> BQ$121</f>
        <v>165.27587739786054</v>
      </c>
      <c r="BR112" s="559">
        <f t="shared" si="236"/>
        <v>164.27695725974161</v>
      </c>
      <c r="BS112" s="559">
        <f t="shared" si="236"/>
        <v>163.30379484988759</v>
      </c>
      <c r="BT112" s="559">
        <f t="shared" si="236"/>
        <v>164.12031382413704</v>
      </c>
      <c r="BU112" s="559">
        <f t="shared" si="236"/>
        <v>166.75345292505176</v>
      </c>
      <c r="BV112" s="559">
        <f t="shared" si="236"/>
        <v>167.58722018967705</v>
      </c>
      <c r="BW112" s="559">
        <f t="shared" si="236"/>
        <v>166.59444807007503</v>
      </c>
      <c r="BX112" s="559">
        <f t="shared" si="236"/>
        <v>167.42742031042542</v>
      </c>
      <c r="BY112" s="559">
        <f t="shared" si="236"/>
        <v>172.00376979891041</v>
      </c>
      <c r="BZ112" s="559">
        <f t="shared" si="236"/>
        <v>170.96418657485106</v>
      </c>
      <c r="CA112" s="559">
        <f t="shared" si="236"/>
        <v>169.95140960003266</v>
      </c>
      <c r="CB112" s="559">
        <f t="shared" si="236"/>
        <v>170.80116664803279</v>
      </c>
      <c r="CC112" s="559">
        <f t="shared" si="236"/>
        <v>175.4697318697456</v>
      </c>
      <c r="CD112" s="559">
        <f t="shared" si="236"/>
        <v>174.40920052328011</v>
      </c>
      <c r="CE112" s="559">
        <f t="shared" si="236"/>
        <v>173.37601558539757</v>
      </c>
      <c r="CF112" s="559">
        <f t="shared" si="236"/>
        <v>174.24289566332459</v>
      </c>
      <c r="CG112" s="559">
        <f t="shared" si="236"/>
        <v>179.00553481145539</v>
      </c>
      <c r="CH112" s="559">
        <f t="shared" si="236"/>
        <v>177.92363322743006</v>
      </c>
      <c r="CI112" s="559">
        <f t="shared" si="236"/>
        <v>176.86962909581109</v>
      </c>
      <c r="CJ112" s="559">
        <f t="shared" si="236"/>
        <v>177.75397724129016</v>
      </c>
      <c r="CK112" s="559">
        <f t="shared" si="236"/>
        <v>180.60585423878774</v>
      </c>
      <c r="CL112" s="559">
        <f t="shared" si="236"/>
        <v>181.50888350998162</v>
      </c>
      <c r="CM112" s="559">
        <f t="shared" si="236"/>
        <v>180.43364066744959</v>
      </c>
      <c r="CN112" s="559">
        <f t="shared" si="236"/>
        <v>181.33580887078688</v>
      </c>
      <c r="CO112" s="559">
        <f t="shared" si="236"/>
        <v>186.29232097992167</v>
      </c>
      <c r="CP112" s="559">
        <f t="shared" si="236"/>
        <v>185.1663783805925</v>
      </c>
      <c r="CQ112" s="559">
        <f t="shared" si="236"/>
        <v>184.06946885649006</v>
      </c>
      <c r="CR112" s="559">
        <f t="shared" si="236"/>
        <v>184.98981620077245</v>
      </c>
      <c r="CS112" s="559">
        <f t="shared" si="236"/>
        <v>190.04620451026028</v>
      </c>
      <c r="CT112" s="559">
        <f t="shared" si="236"/>
        <v>188.89757360387955</v>
      </c>
      <c r="CU112" s="559">
        <f t="shared" si="236"/>
        <v>187.77856080372612</v>
      </c>
      <c r="CV112" s="559">
        <f t="shared" si="236"/>
        <v>188.71745360774469</v>
      </c>
      <c r="CW112" s="559">
        <f t="shared" ref="CW112:EA112" si="237" xml:space="preserve"> CW$121</f>
        <v>193.8757306730231</v>
      </c>
      <c r="CX112" s="559">
        <f t="shared" si="237"/>
        <v>192.70395427884546</v>
      </c>
      <c r="CY112" s="559">
        <f t="shared" si="237"/>
        <v>191.5623928105631</v>
      </c>
      <c r="CZ112" s="559">
        <f t="shared" si="237"/>
        <v>192.52020477461599</v>
      </c>
      <c r="DA112" s="559">
        <f t="shared" si="237"/>
        <v>195.60899047759324</v>
      </c>
      <c r="DB112" s="559">
        <f t="shared" si="237"/>
        <v>196.58703542998126</v>
      </c>
      <c r="DC112" s="559">
        <f t="shared" si="237"/>
        <v>195.42247092661887</v>
      </c>
      <c r="DD112" s="559">
        <f t="shared" si="237"/>
        <v>196.39958328125181</v>
      </c>
      <c r="DE112" s="559">
        <f t="shared" si="237"/>
        <v>201.76783855760607</v>
      </c>
      <c r="DF112" s="559">
        <f t="shared" si="237"/>
        <v>200.54836261027981</v>
      </c>
      <c r="DG112" s="559">
        <f t="shared" si="237"/>
        <v>199.36033154916458</v>
      </c>
      <c r="DH112" s="559">
        <f t="shared" si="237"/>
        <v>200.35713320691048</v>
      </c>
      <c r="DI112" s="559">
        <f t="shared" si="237"/>
        <v>205.83356151456599</v>
      </c>
      <c r="DJ112" s="559">
        <f t="shared" si="237"/>
        <v>0</v>
      </c>
      <c r="DK112" s="559">
        <f t="shared" si="237"/>
        <v>0</v>
      </c>
      <c r="DL112" s="559">
        <f t="shared" si="237"/>
        <v>0</v>
      </c>
      <c r="DM112" s="559">
        <f t="shared" si="237"/>
        <v>0</v>
      </c>
      <c r="DN112" s="559">
        <f t="shared" si="237"/>
        <v>0</v>
      </c>
      <c r="DO112" s="559">
        <f t="shared" si="237"/>
        <v>0</v>
      </c>
      <c r="DP112" s="559">
        <f t="shared" si="237"/>
        <v>0</v>
      </c>
      <c r="DQ112" s="559">
        <f t="shared" si="237"/>
        <v>0</v>
      </c>
      <c r="DR112" s="559">
        <f t="shared" si="237"/>
        <v>0</v>
      </c>
      <c r="DS112" s="559">
        <f t="shared" si="237"/>
        <v>0</v>
      </c>
      <c r="DT112" s="559">
        <f t="shared" si="237"/>
        <v>0</v>
      </c>
      <c r="DU112" s="559">
        <f t="shared" si="237"/>
        <v>0</v>
      </c>
      <c r="DV112" s="559">
        <f t="shared" si="237"/>
        <v>0</v>
      </c>
      <c r="DW112" s="559">
        <f t="shared" si="237"/>
        <v>0</v>
      </c>
      <c r="DX112" s="559">
        <f t="shared" si="237"/>
        <v>0</v>
      </c>
      <c r="DY112" s="559">
        <f t="shared" si="237"/>
        <v>0</v>
      </c>
      <c r="DZ112" s="559">
        <f t="shared" si="237"/>
        <v>0</v>
      </c>
      <c r="EA112" s="559">
        <f t="shared" si="237"/>
        <v>0</v>
      </c>
    </row>
    <row r="113" spans="1:131" s="553" customFormat="1" outlineLevel="2" x14ac:dyDescent="0.35">
      <c r="A113" s="209"/>
      <c r="B113" s="209"/>
      <c r="C113" s="210"/>
      <c r="D113" s="211"/>
      <c r="E113" s="208" t="s">
        <v>216</v>
      </c>
      <c r="F113" s="208"/>
      <c r="G113" s="208" t="str">
        <f xml:space="preserve"> SMU</f>
        <v>$ 000s</v>
      </c>
      <c r="H113" s="208">
        <f xml:space="preserve"> SUM(J113:EA113)</f>
        <v>48742.637593284257</v>
      </c>
      <c r="I113" s="208"/>
      <c r="J113" s="208">
        <f t="shared" ref="J113:BU113" si="238" xml:space="preserve"> J110 - J111 + J112</f>
        <v>0</v>
      </c>
      <c r="K113" s="208">
        <f t="shared" si="238"/>
        <v>0</v>
      </c>
      <c r="L113" s="208">
        <f t="shared" si="238"/>
        <v>0</v>
      </c>
      <c r="M113" s="208">
        <f t="shared" si="238"/>
        <v>252.63049450549448</v>
      </c>
      <c r="N113" s="208">
        <f t="shared" si="238"/>
        <v>379.49538864667932</v>
      </c>
      <c r="O113" s="208">
        <f t="shared" si="238"/>
        <v>380.03562941576075</v>
      </c>
      <c r="P113" s="208">
        <f t="shared" si="238"/>
        <v>379.16365946331507</v>
      </c>
      <c r="Q113" s="208">
        <f t="shared" si="238"/>
        <v>385.23993802104627</v>
      </c>
      <c r="R113" s="208">
        <f t="shared" si="238"/>
        <v>387.14241071278872</v>
      </c>
      <c r="S113" s="208">
        <f t="shared" si="238"/>
        <v>387.69353760382506</v>
      </c>
      <c r="T113" s="208">
        <f t="shared" si="238"/>
        <v>386.80399702030769</v>
      </c>
      <c r="U113" s="208">
        <f t="shared" si="238"/>
        <v>393.0027156329142</v>
      </c>
      <c r="V113" s="208">
        <f t="shared" si="238"/>
        <v>394.94352410182051</v>
      </c>
      <c r="W113" s="208">
        <f t="shared" si="238"/>
        <v>395.50575647561931</v>
      </c>
      <c r="X113" s="208">
        <f t="shared" si="238"/>
        <v>396.05663984668871</v>
      </c>
      <c r="Y113" s="208">
        <f t="shared" si="238"/>
        <v>399.46356845723079</v>
      </c>
      <c r="Z113" s="208">
        <f t="shared" si="238"/>
        <v>402.90183383107382</v>
      </c>
      <c r="AA113" s="208">
        <f t="shared" si="238"/>
        <v>403.4753954686721</v>
      </c>
      <c r="AB113" s="208">
        <f t="shared" si="238"/>
        <v>402.54964431754797</v>
      </c>
      <c r="AC113" s="208">
        <f t="shared" si="238"/>
        <v>409.0006944409995</v>
      </c>
      <c r="AD113" s="208">
        <f t="shared" si="238"/>
        <v>411.02050748550027</v>
      </c>
      <c r="AE113" s="208">
        <f t="shared" si="238"/>
        <v>411.60562667723559</v>
      </c>
      <c r="AF113" s="208">
        <f t="shared" si="238"/>
        <v>410.6612211769621</v>
      </c>
      <c r="AG113" s="208">
        <f t="shared" si="238"/>
        <v>417.24226318995812</v>
      </c>
      <c r="AH113" s="208">
        <f t="shared" si="238"/>
        <v>419.30277647847453</v>
      </c>
      <c r="AI113" s="208">
        <f t="shared" si="238"/>
        <v>419.89968611484863</v>
      </c>
      <c r="AJ113" s="208">
        <f t="shared" si="238"/>
        <v>418.93625037095165</v>
      </c>
      <c r="AK113" s="208">
        <f t="shared" si="238"/>
        <v>425.64990367514343</v>
      </c>
      <c r="AL113" s="208">
        <f t="shared" si="238"/>
        <v>427.75193733796806</v>
      </c>
      <c r="AM113" s="208">
        <f t="shared" si="238"/>
        <v>428.36087500234305</v>
      </c>
      <c r="AN113" s="208">
        <f t="shared" si="238"/>
        <v>428.95752088926599</v>
      </c>
      <c r="AO113" s="208">
        <f t="shared" si="238"/>
        <v>432.64746698180085</v>
      </c>
      <c r="AP113" s="208">
        <f t="shared" si="238"/>
        <v>436.37135301864163</v>
      </c>
      <c r="AQ113" s="208">
        <f t="shared" si="238"/>
        <v>436.9925610818031</v>
      </c>
      <c r="AR113" s="208">
        <f t="shared" si="238"/>
        <v>435.98990671675989</v>
      </c>
      <c r="AS113" s="208">
        <f t="shared" si="238"/>
        <v>442.97685300090558</v>
      </c>
      <c r="AT113" s="208">
        <f t="shared" si="238"/>
        <v>445.16445424037551</v>
      </c>
      <c r="AU113" s="208">
        <f t="shared" si="238"/>
        <v>445.79817995700199</v>
      </c>
      <c r="AV113" s="208">
        <f t="shared" si="238"/>
        <v>444.77532160454945</v>
      </c>
      <c r="AW113" s="208">
        <f t="shared" si="238"/>
        <v>451.90305835416069</v>
      </c>
      <c r="AX113" s="208">
        <f t="shared" si="238"/>
        <v>454.13474085377396</v>
      </c>
      <c r="AY113" s="208">
        <f t="shared" si="238"/>
        <v>454.7812364608493</v>
      </c>
      <c r="AZ113" s="208">
        <f t="shared" si="238"/>
        <v>453.73776700052633</v>
      </c>
      <c r="BA113" s="208">
        <f t="shared" si="238"/>
        <v>461.00913121396536</v>
      </c>
      <c r="BB113" s="208">
        <f t="shared" si="238"/>
        <v>463.28578323318186</v>
      </c>
      <c r="BC113" s="208">
        <f t="shared" si="238"/>
        <v>463.94530605039176</v>
      </c>
      <c r="BD113" s="208">
        <f t="shared" si="238"/>
        <v>464.59151599804545</v>
      </c>
      <c r="BE113" s="208">
        <f t="shared" si="238"/>
        <v>468.58799016063381</v>
      </c>
      <c r="BF113" s="208">
        <f t="shared" si="238"/>
        <v>472.62122369777569</v>
      </c>
      <c r="BG113" s="208">
        <f t="shared" si="238"/>
        <v>473.29403622992584</v>
      </c>
      <c r="BH113" s="208">
        <f t="shared" si="238"/>
        <v>472.20809021244668</v>
      </c>
      <c r="BI113" s="208">
        <f t="shared" si="238"/>
        <v>479.77545016831999</v>
      </c>
      <c r="BJ113" s="208">
        <f t="shared" si="238"/>
        <v>482.14477796128568</v>
      </c>
      <c r="BK113" s="208">
        <f t="shared" si="238"/>
        <v>482.83114800278548</v>
      </c>
      <c r="BL113" s="208">
        <f t="shared" si="238"/>
        <v>481.72331962940245</v>
      </c>
      <c r="BM113" s="208">
        <f t="shared" si="238"/>
        <v>489.44316567679618</v>
      </c>
      <c r="BN113" s="208">
        <f t="shared" si="238"/>
        <v>491.86023661093486</v>
      </c>
      <c r="BO113" s="208">
        <f t="shared" si="238"/>
        <v>492.56043735238484</v>
      </c>
      <c r="BP113" s="208">
        <f t="shared" si="238"/>
        <v>491.43028568267141</v>
      </c>
      <c r="BQ113" s="208">
        <f t="shared" si="238"/>
        <v>499.3056904926683</v>
      </c>
      <c r="BR113" s="208">
        <f t="shared" si="238"/>
        <v>501.77146661617599</v>
      </c>
      <c r="BS113" s="208">
        <f t="shared" si="238"/>
        <v>502.48577675310412</v>
      </c>
      <c r="BT113" s="208">
        <f t="shared" si="238"/>
        <v>503.18566810507559</v>
      </c>
      <c r="BU113" s="208">
        <f t="shared" si="238"/>
        <v>507.51413397739498</v>
      </c>
      <c r="BV113" s="208">
        <f t="shared" ref="BV113:EA113" si="239" xml:space="preserve"> BV110 - BV111 + BV112</f>
        <v>511.88241286783227</v>
      </c>
      <c r="BW113" s="208">
        <f t="shared" si="239"/>
        <v>512.61111671162098</v>
      </c>
      <c r="BX113" s="208">
        <f t="shared" si="239"/>
        <v>511.43495990824613</v>
      </c>
      <c r="BY113" s="208">
        <f t="shared" si="239"/>
        <v>519.63094916777413</v>
      </c>
      <c r="BZ113" s="208">
        <f t="shared" si="239"/>
        <v>522.19709974825173</v>
      </c>
      <c r="CA113" s="208">
        <f t="shared" si="239"/>
        <v>522.94048733930026</v>
      </c>
      <c r="CB113" s="208">
        <f t="shared" si="239"/>
        <v>521.74063038752411</v>
      </c>
      <c r="CC113" s="208">
        <f t="shared" si="239"/>
        <v>530.10177293374852</v>
      </c>
      <c r="CD113" s="208">
        <f t="shared" si="239"/>
        <v>532.71963273310189</v>
      </c>
      <c r="CE113" s="208">
        <f t="shared" si="239"/>
        <v>533.47799995626838</v>
      </c>
      <c r="CF113" s="208">
        <f t="shared" si="239"/>
        <v>532.25396528623548</v>
      </c>
      <c r="CG113" s="208">
        <f t="shared" si="239"/>
        <v>540.78358904056336</v>
      </c>
      <c r="CH113" s="208">
        <f t="shared" si="239"/>
        <v>543.4542000254396</v>
      </c>
      <c r="CI113" s="208">
        <f t="shared" si="239"/>
        <v>544.22784872781062</v>
      </c>
      <c r="CJ113" s="208">
        <f t="shared" si="239"/>
        <v>544.98588086015855</v>
      </c>
      <c r="CK113" s="208">
        <f t="shared" si="239"/>
        <v>549.67391737575042</v>
      </c>
      <c r="CL113" s="208">
        <f t="shared" si="239"/>
        <v>554.40507422271094</v>
      </c>
      <c r="CM113" s="208">
        <f t="shared" si="239"/>
        <v>555.19431233374246</v>
      </c>
      <c r="CN113" s="208">
        <f t="shared" si="239"/>
        <v>553.92045083063033</v>
      </c>
      <c r="CO113" s="208">
        <f t="shared" si="239"/>
        <v>562.79729035379307</v>
      </c>
      <c r="CP113" s="208">
        <f t="shared" si="239"/>
        <v>565.57661401733867</v>
      </c>
      <c r="CQ113" s="208">
        <f t="shared" si="239"/>
        <v>566.38175567141991</v>
      </c>
      <c r="CR113" s="208">
        <f t="shared" si="239"/>
        <v>565.0822252212929</v>
      </c>
      <c r="CS113" s="208">
        <f t="shared" si="239"/>
        <v>574.13793750481534</v>
      </c>
      <c r="CT113" s="208">
        <f t="shared" si="239"/>
        <v>576.97326593158016</v>
      </c>
      <c r="CU113" s="208">
        <f t="shared" si="239"/>
        <v>577.79463159306522</v>
      </c>
      <c r="CV113" s="208">
        <f t="shared" si="239"/>
        <v>576.46891495379077</v>
      </c>
      <c r="CW113" s="208">
        <f t="shared" si="239"/>
        <v>585.70710437334219</v>
      </c>
      <c r="CX113" s="208">
        <f t="shared" si="239"/>
        <v>588.59956608734274</v>
      </c>
      <c r="CY113" s="208">
        <f t="shared" si="239"/>
        <v>589.4374826781027</v>
      </c>
      <c r="CZ113" s="208">
        <f t="shared" si="239"/>
        <v>590.25848541238895</v>
      </c>
      <c r="DA113" s="208">
        <f t="shared" si="239"/>
        <v>595.33596251855499</v>
      </c>
      <c r="DB113" s="208">
        <f t="shared" si="239"/>
        <v>600.46014201166008</v>
      </c>
      <c r="DC113" s="208">
        <f t="shared" si="239"/>
        <v>601.31494304120611</v>
      </c>
      <c r="DD113" s="208">
        <f t="shared" si="239"/>
        <v>599.93526039646395</v>
      </c>
      <c r="DE113" s="208">
        <f t="shared" si="239"/>
        <v>609.54950919850853</v>
      </c>
      <c r="DF113" s="208">
        <f t="shared" si="239"/>
        <v>612.55971447855336</v>
      </c>
      <c r="DG113" s="208">
        <f t="shared" si="239"/>
        <v>613.43174017677939</v>
      </c>
      <c r="DH113" s="208">
        <f t="shared" si="239"/>
        <v>612.02425623604233</v>
      </c>
      <c r="DI113" s="208">
        <f t="shared" si="239"/>
        <v>205.83356151456599</v>
      </c>
      <c r="DJ113" s="208">
        <f t="shared" si="239"/>
        <v>0</v>
      </c>
      <c r="DK113" s="208">
        <f t="shared" si="239"/>
        <v>0</v>
      </c>
      <c r="DL113" s="208">
        <f t="shared" si="239"/>
        <v>0</v>
      </c>
      <c r="DM113" s="208">
        <f t="shared" si="239"/>
        <v>0</v>
      </c>
      <c r="DN113" s="208">
        <f t="shared" si="239"/>
        <v>0</v>
      </c>
      <c r="DO113" s="208">
        <f t="shared" si="239"/>
        <v>0</v>
      </c>
      <c r="DP113" s="208">
        <f t="shared" si="239"/>
        <v>0</v>
      </c>
      <c r="DQ113" s="208">
        <f t="shared" si="239"/>
        <v>0</v>
      </c>
      <c r="DR113" s="208">
        <f t="shared" si="239"/>
        <v>0</v>
      </c>
      <c r="DS113" s="208">
        <f t="shared" si="239"/>
        <v>0</v>
      </c>
      <c r="DT113" s="208">
        <f t="shared" si="239"/>
        <v>0</v>
      </c>
      <c r="DU113" s="208">
        <f t="shared" si="239"/>
        <v>0</v>
      </c>
      <c r="DV113" s="208">
        <f t="shared" si="239"/>
        <v>0</v>
      </c>
      <c r="DW113" s="208">
        <f t="shared" si="239"/>
        <v>0</v>
      </c>
      <c r="DX113" s="208">
        <f t="shared" si="239"/>
        <v>0</v>
      </c>
      <c r="DY113" s="208">
        <f t="shared" si="239"/>
        <v>0</v>
      </c>
      <c r="DZ113" s="208">
        <f t="shared" si="239"/>
        <v>0</v>
      </c>
      <c r="EA113" s="208">
        <f t="shared" si="239"/>
        <v>0</v>
      </c>
    </row>
    <row r="114" spans="1:131" s="558" customFormat="1" outlineLevel="2" x14ac:dyDescent="0.35">
      <c r="A114" s="108"/>
      <c r="B114" s="108"/>
      <c r="C114" s="109"/>
      <c r="D114" s="110"/>
      <c r="E114" s="159" t="str">
        <f xml:space="preserve"> LEFT(E113, LEN(E113) - 4)</f>
        <v>Cash paid for operating costs</v>
      </c>
      <c r="F114" s="159"/>
      <c r="G114" s="159" t="str">
        <f xml:space="preserve"> SMU</f>
        <v>$ 000s</v>
      </c>
      <c r="H114" s="159">
        <f xml:space="preserve"> SUM(J114:EA114)</f>
        <v>-48742.637593284257</v>
      </c>
      <c r="I114" s="111"/>
      <c r="J114" s="159">
        <f t="shared" ref="J114:BU114" si="240" xml:space="preserve"> -1 * J113</f>
        <v>0</v>
      </c>
      <c r="K114" s="159">
        <f t="shared" si="240"/>
        <v>0</v>
      </c>
      <c r="L114" s="159">
        <f t="shared" si="240"/>
        <v>0</v>
      </c>
      <c r="M114" s="159">
        <f t="shared" si="240"/>
        <v>-252.63049450549448</v>
      </c>
      <c r="N114" s="159">
        <f t="shared" si="240"/>
        <v>-379.49538864667932</v>
      </c>
      <c r="O114" s="159">
        <f t="shared" si="240"/>
        <v>-380.03562941576075</v>
      </c>
      <c r="P114" s="159">
        <f t="shared" si="240"/>
        <v>-379.16365946331507</v>
      </c>
      <c r="Q114" s="159">
        <f t="shared" si="240"/>
        <v>-385.23993802104627</v>
      </c>
      <c r="R114" s="159">
        <f t="shared" si="240"/>
        <v>-387.14241071278872</v>
      </c>
      <c r="S114" s="159">
        <f t="shared" si="240"/>
        <v>-387.69353760382506</v>
      </c>
      <c r="T114" s="159">
        <f t="shared" si="240"/>
        <v>-386.80399702030769</v>
      </c>
      <c r="U114" s="159">
        <f t="shared" si="240"/>
        <v>-393.0027156329142</v>
      </c>
      <c r="V114" s="159">
        <f t="shared" si="240"/>
        <v>-394.94352410182051</v>
      </c>
      <c r="W114" s="159">
        <f t="shared" si="240"/>
        <v>-395.50575647561931</v>
      </c>
      <c r="X114" s="159">
        <f t="shared" si="240"/>
        <v>-396.05663984668871</v>
      </c>
      <c r="Y114" s="159">
        <f t="shared" si="240"/>
        <v>-399.46356845723079</v>
      </c>
      <c r="Z114" s="159">
        <f t="shared" si="240"/>
        <v>-402.90183383107382</v>
      </c>
      <c r="AA114" s="159">
        <f t="shared" si="240"/>
        <v>-403.4753954686721</v>
      </c>
      <c r="AB114" s="159">
        <f t="shared" si="240"/>
        <v>-402.54964431754797</v>
      </c>
      <c r="AC114" s="159">
        <f t="shared" si="240"/>
        <v>-409.0006944409995</v>
      </c>
      <c r="AD114" s="159">
        <f t="shared" si="240"/>
        <v>-411.02050748550027</v>
      </c>
      <c r="AE114" s="159">
        <f t="shared" si="240"/>
        <v>-411.60562667723559</v>
      </c>
      <c r="AF114" s="159">
        <f t="shared" si="240"/>
        <v>-410.6612211769621</v>
      </c>
      <c r="AG114" s="159">
        <f t="shared" si="240"/>
        <v>-417.24226318995812</v>
      </c>
      <c r="AH114" s="159">
        <f t="shared" si="240"/>
        <v>-419.30277647847453</v>
      </c>
      <c r="AI114" s="159">
        <f t="shared" si="240"/>
        <v>-419.89968611484863</v>
      </c>
      <c r="AJ114" s="159">
        <f t="shared" si="240"/>
        <v>-418.93625037095165</v>
      </c>
      <c r="AK114" s="159">
        <f t="shared" si="240"/>
        <v>-425.64990367514343</v>
      </c>
      <c r="AL114" s="159">
        <f t="shared" si="240"/>
        <v>-427.75193733796806</v>
      </c>
      <c r="AM114" s="159">
        <f t="shared" si="240"/>
        <v>-428.36087500234305</v>
      </c>
      <c r="AN114" s="159">
        <f t="shared" si="240"/>
        <v>-428.95752088926599</v>
      </c>
      <c r="AO114" s="159">
        <f t="shared" si="240"/>
        <v>-432.64746698180085</v>
      </c>
      <c r="AP114" s="159">
        <f t="shared" si="240"/>
        <v>-436.37135301864163</v>
      </c>
      <c r="AQ114" s="159">
        <f t="shared" si="240"/>
        <v>-436.9925610818031</v>
      </c>
      <c r="AR114" s="159">
        <f t="shared" si="240"/>
        <v>-435.98990671675989</v>
      </c>
      <c r="AS114" s="159">
        <f t="shared" si="240"/>
        <v>-442.97685300090558</v>
      </c>
      <c r="AT114" s="159">
        <f t="shared" si="240"/>
        <v>-445.16445424037551</v>
      </c>
      <c r="AU114" s="159">
        <f t="shared" si="240"/>
        <v>-445.79817995700199</v>
      </c>
      <c r="AV114" s="159">
        <f t="shared" si="240"/>
        <v>-444.77532160454945</v>
      </c>
      <c r="AW114" s="159">
        <f t="shared" si="240"/>
        <v>-451.90305835416069</v>
      </c>
      <c r="AX114" s="159">
        <f t="shared" si="240"/>
        <v>-454.13474085377396</v>
      </c>
      <c r="AY114" s="159">
        <f t="shared" si="240"/>
        <v>-454.7812364608493</v>
      </c>
      <c r="AZ114" s="159">
        <f t="shared" si="240"/>
        <v>-453.73776700052633</v>
      </c>
      <c r="BA114" s="159">
        <f t="shared" si="240"/>
        <v>-461.00913121396536</v>
      </c>
      <c r="BB114" s="159">
        <f t="shared" si="240"/>
        <v>-463.28578323318186</v>
      </c>
      <c r="BC114" s="159">
        <f t="shared" si="240"/>
        <v>-463.94530605039176</v>
      </c>
      <c r="BD114" s="159">
        <f t="shared" si="240"/>
        <v>-464.59151599804545</v>
      </c>
      <c r="BE114" s="159">
        <f t="shared" si="240"/>
        <v>-468.58799016063381</v>
      </c>
      <c r="BF114" s="159">
        <f t="shared" si="240"/>
        <v>-472.62122369777569</v>
      </c>
      <c r="BG114" s="159">
        <f t="shared" si="240"/>
        <v>-473.29403622992584</v>
      </c>
      <c r="BH114" s="159">
        <f t="shared" si="240"/>
        <v>-472.20809021244668</v>
      </c>
      <c r="BI114" s="159">
        <f t="shared" si="240"/>
        <v>-479.77545016831999</v>
      </c>
      <c r="BJ114" s="159">
        <f t="shared" si="240"/>
        <v>-482.14477796128568</v>
      </c>
      <c r="BK114" s="159">
        <f t="shared" si="240"/>
        <v>-482.83114800278548</v>
      </c>
      <c r="BL114" s="159">
        <f t="shared" si="240"/>
        <v>-481.72331962940245</v>
      </c>
      <c r="BM114" s="159">
        <f t="shared" si="240"/>
        <v>-489.44316567679618</v>
      </c>
      <c r="BN114" s="159">
        <f t="shared" si="240"/>
        <v>-491.86023661093486</v>
      </c>
      <c r="BO114" s="159">
        <f t="shared" si="240"/>
        <v>-492.56043735238484</v>
      </c>
      <c r="BP114" s="159">
        <f t="shared" si="240"/>
        <v>-491.43028568267141</v>
      </c>
      <c r="BQ114" s="159">
        <f t="shared" si="240"/>
        <v>-499.3056904926683</v>
      </c>
      <c r="BR114" s="159">
        <f t="shared" si="240"/>
        <v>-501.77146661617599</v>
      </c>
      <c r="BS114" s="159">
        <f t="shared" si="240"/>
        <v>-502.48577675310412</v>
      </c>
      <c r="BT114" s="159">
        <f t="shared" si="240"/>
        <v>-503.18566810507559</v>
      </c>
      <c r="BU114" s="159">
        <f t="shared" si="240"/>
        <v>-507.51413397739498</v>
      </c>
      <c r="BV114" s="159">
        <f t="shared" ref="BV114:EA114" si="241" xml:space="preserve"> -1 * BV113</f>
        <v>-511.88241286783227</v>
      </c>
      <c r="BW114" s="159">
        <f t="shared" si="241"/>
        <v>-512.61111671162098</v>
      </c>
      <c r="BX114" s="159">
        <f t="shared" si="241"/>
        <v>-511.43495990824613</v>
      </c>
      <c r="BY114" s="159">
        <f t="shared" si="241"/>
        <v>-519.63094916777413</v>
      </c>
      <c r="BZ114" s="159">
        <f t="shared" si="241"/>
        <v>-522.19709974825173</v>
      </c>
      <c r="CA114" s="159">
        <f t="shared" si="241"/>
        <v>-522.94048733930026</v>
      </c>
      <c r="CB114" s="159">
        <f t="shared" si="241"/>
        <v>-521.74063038752411</v>
      </c>
      <c r="CC114" s="159">
        <f t="shared" si="241"/>
        <v>-530.10177293374852</v>
      </c>
      <c r="CD114" s="159">
        <f t="shared" si="241"/>
        <v>-532.71963273310189</v>
      </c>
      <c r="CE114" s="159">
        <f t="shared" si="241"/>
        <v>-533.47799995626838</v>
      </c>
      <c r="CF114" s="159">
        <f t="shared" si="241"/>
        <v>-532.25396528623548</v>
      </c>
      <c r="CG114" s="159">
        <f t="shared" si="241"/>
        <v>-540.78358904056336</v>
      </c>
      <c r="CH114" s="159">
        <f t="shared" si="241"/>
        <v>-543.4542000254396</v>
      </c>
      <c r="CI114" s="159">
        <f t="shared" si="241"/>
        <v>-544.22784872781062</v>
      </c>
      <c r="CJ114" s="159">
        <f t="shared" si="241"/>
        <v>-544.98588086015855</v>
      </c>
      <c r="CK114" s="159">
        <f t="shared" si="241"/>
        <v>-549.67391737575042</v>
      </c>
      <c r="CL114" s="159">
        <f t="shared" si="241"/>
        <v>-554.40507422271094</v>
      </c>
      <c r="CM114" s="159">
        <f t="shared" si="241"/>
        <v>-555.19431233374246</v>
      </c>
      <c r="CN114" s="159">
        <f t="shared" si="241"/>
        <v>-553.92045083063033</v>
      </c>
      <c r="CO114" s="159">
        <f t="shared" si="241"/>
        <v>-562.79729035379307</v>
      </c>
      <c r="CP114" s="159">
        <f t="shared" si="241"/>
        <v>-565.57661401733867</v>
      </c>
      <c r="CQ114" s="159">
        <f t="shared" si="241"/>
        <v>-566.38175567141991</v>
      </c>
      <c r="CR114" s="159">
        <f t="shared" si="241"/>
        <v>-565.0822252212929</v>
      </c>
      <c r="CS114" s="159">
        <f t="shared" si="241"/>
        <v>-574.13793750481534</v>
      </c>
      <c r="CT114" s="159">
        <f t="shared" si="241"/>
        <v>-576.97326593158016</v>
      </c>
      <c r="CU114" s="159">
        <f t="shared" si="241"/>
        <v>-577.79463159306522</v>
      </c>
      <c r="CV114" s="159">
        <f t="shared" si="241"/>
        <v>-576.46891495379077</v>
      </c>
      <c r="CW114" s="159">
        <f t="shared" si="241"/>
        <v>-585.70710437334219</v>
      </c>
      <c r="CX114" s="159">
        <f t="shared" si="241"/>
        <v>-588.59956608734274</v>
      </c>
      <c r="CY114" s="159">
        <f t="shared" si="241"/>
        <v>-589.4374826781027</v>
      </c>
      <c r="CZ114" s="159">
        <f t="shared" si="241"/>
        <v>-590.25848541238895</v>
      </c>
      <c r="DA114" s="159">
        <f t="shared" si="241"/>
        <v>-595.33596251855499</v>
      </c>
      <c r="DB114" s="159">
        <f t="shared" si="241"/>
        <v>-600.46014201166008</v>
      </c>
      <c r="DC114" s="159">
        <f t="shared" si="241"/>
        <v>-601.31494304120611</v>
      </c>
      <c r="DD114" s="159">
        <f t="shared" si="241"/>
        <v>-599.93526039646395</v>
      </c>
      <c r="DE114" s="159">
        <f t="shared" si="241"/>
        <v>-609.54950919850853</v>
      </c>
      <c r="DF114" s="159">
        <f t="shared" si="241"/>
        <v>-612.55971447855336</v>
      </c>
      <c r="DG114" s="159">
        <f t="shared" si="241"/>
        <v>-613.43174017677939</v>
      </c>
      <c r="DH114" s="159">
        <f t="shared" si="241"/>
        <v>-612.02425623604233</v>
      </c>
      <c r="DI114" s="159">
        <f t="shared" si="241"/>
        <v>-205.83356151456599</v>
      </c>
      <c r="DJ114" s="159">
        <f t="shared" si="241"/>
        <v>0</v>
      </c>
      <c r="DK114" s="159">
        <f t="shared" si="241"/>
        <v>0</v>
      </c>
      <c r="DL114" s="159">
        <f t="shared" si="241"/>
        <v>0</v>
      </c>
      <c r="DM114" s="159">
        <f t="shared" si="241"/>
        <v>0</v>
      </c>
      <c r="DN114" s="159">
        <f t="shared" si="241"/>
        <v>0</v>
      </c>
      <c r="DO114" s="159">
        <f t="shared" si="241"/>
        <v>0</v>
      </c>
      <c r="DP114" s="159">
        <f t="shared" si="241"/>
        <v>0</v>
      </c>
      <c r="DQ114" s="159">
        <f t="shared" si="241"/>
        <v>0</v>
      </c>
      <c r="DR114" s="159">
        <f t="shared" si="241"/>
        <v>0</v>
      </c>
      <c r="DS114" s="159">
        <f t="shared" si="241"/>
        <v>0</v>
      </c>
      <c r="DT114" s="159">
        <f t="shared" si="241"/>
        <v>0</v>
      </c>
      <c r="DU114" s="159">
        <f t="shared" si="241"/>
        <v>0</v>
      </c>
      <c r="DV114" s="159">
        <f t="shared" si="241"/>
        <v>0</v>
      </c>
      <c r="DW114" s="159">
        <f t="shared" si="241"/>
        <v>0</v>
      </c>
      <c r="DX114" s="159">
        <f t="shared" si="241"/>
        <v>0</v>
      </c>
      <c r="DY114" s="159">
        <f t="shared" si="241"/>
        <v>0</v>
      </c>
      <c r="DZ114" s="159">
        <f t="shared" si="241"/>
        <v>0</v>
      </c>
      <c r="EA114" s="159">
        <f t="shared" si="241"/>
        <v>0</v>
      </c>
    </row>
    <row r="115" spans="1:131" outlineLevel="1" x14ac:dyDescent="0.35"/>
    <row r="116" spans="1:131" outlineLevel="1" x14ac:dyDescent="0.35">
      <c r="B116" s="8" t="s">
        <v>214</v>
      </c>
    </row>
    <row r="117" spans="1:131" outlineLevel="2" x14ac:dyDescent="0.35"/>
    <row r="118" spans="1:131" s="122" customFormat="1" outlineLevel="2" x14ac:dyDescent="0.35">
      <c r="A118" s="187"/>
      <c r="B118" s="187"/>
      <c r="C118" s="188"/>
      <c r="D118" s="189"/>
      <c r="E118" s="560" t="str">
        <f xml:space="preserve"> InpC!E$46</f>
        <v>Accounts payable - initial balance</v>
      </c>
      <c r="F118" s="560">
        <f xml:space="preserve"> InpC!F$46</f>
        <v>0</v>
      </c>
      <c r="G118" s="560" t="str">
        <f xml:space="preserve"> InpC!G$46</f>
        <v>$ 000s</v>
      </c>
      <c r="H118" s="191"/>
      <c r="I118" s="191"/>
      <c r="J118" s="191"/>
      <c r="K118" s="191"/>
      <c r="L118" s="191"/>
      <c r="M118" s="191"/>
      <c r="N118" s="191"/>
      <c r="O118" s="191"/>
      <c r="P118" s="191"/>
      <c r="Q118" s="191"/>
      <c r="R118" s="191"/>
      <c r="S118" s="191"/>
      <c r="T118" s="191"/>
      <c r="U118" s="191"/>
      <c r="V118" s="191"/>
      <c r="W118" s="191"/>
      <c r="X118" s="191"/>
      <c r="Y118" s="191"/>
      <c r="Z118" s="191"/>
      <c r="AA118" s="191"/>
      <c r="AB118" s="191"/>
      <c r="AC118" s="191"/>
      <c r="AD118" s="191"/>
      <c r="AE118" s="191"/>
      <c r="AF118" s="191"/>
      <c r="AG118" s="191"/>
      <c r="AH118" s="191"/>
      <c r="AI118" s="191"/>
      <c r="AJ118" s="191"/>
      <c r="AK118" s="191"/>
      <c r="AL118" s="191"/>
      <c r="AM118" s="191"/>
      <c r="AN118" s="191"/>
      <c r="AO118" s="191"/>
      <c r="AP118" s="191"/>
      <c r="AQ118" s="191"/>
      <c r="AR118" s="191"/>
      <c r="AS118" s="191"/>
      <c r="AT118" s="191"/>
      <c r="AU118" s="191"/>
      <c r="AV118" s="191"/>
      <c r="AW118" s="191"/>
      <c r="AX118" s="191"/>
      <c r="AY118" s="191"/>
      <c r="AZ118" s="191"/>
      <c r="BA118" s="191"/>
      <c r="BB118" s="191"/>
      <c r="BC118" s="191"/>
      <c r="BD118" s="191"/>
      <c r="BE118" s="191"/>
      <c r="BF118" s="191"/>
      <c r="BG118" s="191"/>
      <c r="BH118" s="191"/>
      <c r="BI118" s="191"/>
      <c r="BJ118" s="191"/>
      <c r="BK118" s="191"/>
      <c r="BL118" s="191"/>
      <c r="BM118" s="191"/>
      <c r="BN118" s="191"/>
      <c r="BO118" s="191"/>
      <c r="BP118" s="191"/>
      <c r="BQ118" s="191"/>
      <c r="BR118" s="191"/>
      <c r="BS118" s="191"/>
      <c r="BT118" s="191"/>
      <c r="BU118" s="191"/>
      <c r="BV118" s="191"/>
      <c r="BW118" s="191"/>
      <c r="BX118" s="191"/>
      <c r="BY118" s="191"/>
      <c r="BZ118" s="191"/>
      <c r="CA118" s="191"/>
      <c r="CB118" s="191"/>
      <c r="CC118" s="191"/>
      <c r="CD118" s="191"/>
      <c r="CE118" s="191"/>
      <c r="CF118" s="191"/>
      <c r="CG118" s="191"/>
      <c r="CH118" s="191"/>
      <c r="CI118" s="191"/>
      <c r="CJ118" s="191"/>
      <c r="CK118" s="191"/>
      <c r="CL118" s="191"/>
      <c r="CM118" s="191"/>
      <c r="CN118" s="191"/>
      <c r="CO118" s="191"/>
      <c r="CP118" s="191"/>
      <c r="CQ118" s="191"/>
      <c r="CR118" s="191"/>
      <c r="CS118" s="191"/>
      <c r="CT118" s="191"/>
      <c r="CU118" s="191"/>
      <c r="CV118" s="191"/>
      <c r="CW118" s="191"/>
      <c r="CX118" s="191"/>
      <c r="CY118" s="191"/>
      <c r="CZ118" s="191"/>
      <c r="DA118" s="191"/>
      <c r="DB118" s="191"/>
      <c r="DC118" s="191"/>
      <c r="DD118" s="191"/>
      <c r="DE118" s="191"/>
      <c r="DF118" s="191"/>
      <c r="DG118" s="191"/>
      <c r="DH118" s="191"/>
      <c r="DI118" s="191"/>
      <c r="DJ118" s="191"/>
      <c r="DK118" s="191"/>
      <c r="DL118" s="191"/>
      <c r="DM118" s="191"/>
      <c r="DN118" s="191"/>
      <c r="DO118" s="191"/>
      <c r="DP118" s="191"/>
      <c r="DQ118" s="191"/>
      <c r="DR118" s="191"/>
      <c r="DS118" s="191"/>
      <c r="DT118" s="191"/>
      <c r="DU118" s="191"/>
      <c r="DV118" s="191"/>
      <c r="DW118" s="191"/>
      <c r="DX118" s="191"/>
      <c r="DY118" s="191"/>
      <c r="DZ118" s="191"/>
      <c r="EA118" s="191"/>
    </row>
    <row r="119" spans="1:131" s="122" customFormat="1" outlineLevel="2" x14ac:dyDescent="0.35">
      <c r="A119" s="8"/>
      <c r="B119" s="8"/>
      <c r="C119" s="13"/>
      <c r="D119" s="34"/>
      <c r="E119" s="549" t="str">
        <f xml:space="preserve"> Time!E$76</f>
        <v>Financial close date flag</v>
      </c>
      <c r="F119" s="549">
        <f xml:space="preserve"> Time!F$76</f>
        <v>0</v>
      </c>
      <c r="G119" s="549" t="str">
        <f xml:space="preserve"> Time!G$76</f>
        <v>flag</v>
      </c>
      <c r="H119" s="549">
        <f xml:space="preserve"> Time!H$76</f>
        <v>1</v>
      </c>
      <c r="I119" s="549">
        <f xml:space="preserve"> Time!I$76</f>
        <v>0</v>
      </c>
      <c r="J119" s="549">
        <f xml:space="preserve"> Time!J$76</f>
        <v>0</v>
      </c>
      <c r="K119" s="549">
        <f xml:space="preserve"> Time!K$76</f>
        <v>0</v>
      </c>
      <c r="L119" s="549">
        <f xml:space="preserve"> Time!L$76</f>
        <v>1</v>
      </c>
      <c r="M119" s="549">
        <f xml:space="preserve"> Time!M$76</f>
        <v>0</v>
      </c>
      <c r="N119" s="549">
        <f xml:space="preserve"> Time!N$76</f>
        <v>0</v>
      </c>
      <c r="O119" s="549">
        <f xml:space="preserve"> Time!O$76</f>
        <v>0</v>
      </c>
      <c r="P119" s="549">
        <f xml:space="preserve"> Time!P$76</f>
        <v>0</v>
      </c>
      <c r="Q119" s="549">
        <f xml:space="preserve"> Time!Q$76</f>
        <v>0</v>
      </c>
      <c r="R119" s="549">
        <f xml:space="preserve"> Time!R$76</f>
        <v>0</v>
      </c>
      <c r="S119" s="549">
        <f xml:space="preserve"> Time!S$76</f>
        <v>0</v>
      </c>
      <c r="T119" s="549">
        <f xml:space="preserve"> Time!T$76</f>
        <v>0</v>
      </c>
      <c r="U119" s="549">
        <f xml:space="preserve"> Time!U$76</f>
        <v>0</v>
      </c>
      <c r="V119" s="549">
        <f xml:space="preserve"> Time!V$76</f>
        <v>0</v>
      </c>
      <c r="W119" s="549">
        <f xml:space="preserve"> Time!W$76</f>
        <v>0</v>
      </c>
      <c r="X119" s="549">
        <f xml:space="preserve"> Time!X$76</f>
        <v>0</v>
      </c>
      <c r="Y119" s="549">
        <f xml:space="preserve"> Time!Y$76</f>
        <v>0</v>
      </c>
      <c r="Z119" s="549">
        <f xml:space="preserve"> Time!Z$76</f>
        <v>0</v>
      </c>
      <c r="AA119" s="549">
        <f xml:space="preserve"> Time!AA$76</f>
        <v>0</v>
      </c>
      <c r="AB119" s="549">
        <f xml:space="preserve"> Time!AB$76</f>
        <v>0</v>
      </c>
      <c r="AC119" s="549">
        <f xml:space="preserve"> Time!AC$76</f>
        <v>0</v>
      </c>
      <c r="AD119" s="549">
        <f xml:space="preserve"> Time!AD$76</f>
        <v>0</v>
      </c>
      <c r="AE119" s="549">
        <f xml:space="preserve"> Time!AE$76</f>
        <v>0</v>
      </c>
      <c r="AF119" s="549">
        <f xml:space="preserve"> Time!AF$76</f>
        <v>0</v>
      </c>
      <c r="AG119" s="549">
        <f xml:space="preserve"> Time!AG$76</f>
        <v>0</v>
      </c>
      <c r="AH119" s="549">
        <f xml:space="preserve"> Time!AH$76</f>
        <v>0</v>
      </c>
      <c r="AI119" s="549">
        <f xml:space="preserve"> Time!AI$76</f>
        <v>0</v>
      </c>
      <c r="AJ119" s="549">
        <f xml:space="preserve"> Time!AJ$76</f>
        <v>0</v>
      </c>
      <c r="AK119" s="549">
        <f xml:space="preserve"> Time!AK$76</f>
        <v>0</v>
      </c>
      <c r="AL119" s="549">
        <f xml:space="preserve"> Time!AL$76</f>
        <v>0</v>
      </c>
      <c r="AM119" s="549">
        <f xml:space="preserve"> Time!AM$76</f>
        <v>0</v>
      </c>
      <c r="AN119" s="549">
        <f xml:space="preserve"> Time!AN$76</f>
        <v>0</v>
      </c>
      <c r="AO119" s="549">
        <f xml:space="preserve"> Time!AO$76</f>
        <v>0</v>
      </c>
      <c r="AP119" s="549">
        <f xml:space="preserve"> Time!AP$76</f>
        <v>0</v>
      </c>
      <c r="AQ119" s="549">
        <f xml:space="preserve"> Time!AQ$76</f>
        <v>0</v>
      </c>
      <c r="AR119" s="549">
        <f xml:space="preserve"> Time!AR$76</f>
        <v>0</v>
      </c>
      <c r="AS119" s="549">
        <f xml:space="preserve"> Time!AS$76</f>
        <v>0</v>
      </c>
      <c r="AT119" s="549">
        <f xml:space="preserve"> Time!AT$76</f>
        <v>0</v>
      </c>
      <c r="AU119" s="549">
        <f xml:space="preserve"> Time!AU$76</f>
        <v>0</v>
      </c>
      <c r="AV119" s="549">
        <f xml:space="preserve"> Time!AV$76</f>
        <v>0</v>
      </c>
      <c r="AW119" s="549">
        <f xml:space="preserve"> Time!AW$76</f>
        <v>0</v>
      </c>
      <c r="AX119" s="549">
        <f xml:space="preserve"> Time!AX$76</f>
        <v>0</v>
      </c>
      <c r="AY119" s="549">
        <f xml:space="preserve"> Time!AY$76</f>
        <v>0</v>
      </c>
      <c r="AZ119" s="549">
        <f xml:space="preserve"> Time!AZ$76</f>
        <v>0</v>
      </c>
      <c r="BA119" s="549">
        <f xml:space="preserve"> Time!BA$76</f>
        <v>0</v>
      </c>
      <c r="BB119" s="549">
        <f xml:space="preserve"> Time!BB$76</f>
        <v>0</v>
      </c>
      <c r="BC119" s="549">
        <f xml:space="preserve"> Time!BC$76</f>
        <v>0</v>
      </c>
      <c r="BD119" s="549">
        <f xml:space="preserve"> Time!BD$76</f>
        <v>0</v>
      </c>
      <c r="BE119" s="549">
        <f xml:space="preserve"> Time!BE$76</f>
        <v>0</v>
      </c>
      <c r="BF119" s="549">
        <f xml:space="preserve"> Time!BF$76</f>
        <v>0</v>
      </c>
      <c r="BG119" s="549">
        <f xml:space="preserve"> Time!BG$76</f>
        <v>0</v>
      </c>
      <c r="BH119" s="549">
        <f xml:space="preserve"> Time!BH$76</f>
        <v>0</v>
      </c>
      <c r="BI119" s="549">
        <f xml:space="preserve"> Time!BI$76</f>
        <v>0</v>
      </c>
      <c r="BJ119" s="549">
        <f xml:space="preserve"> Time!BJ$76</f>
        <v>0</v>
      </c>
      <c r="BK119" s="549">
        <f xml:space="preserve"> Time!BK$76</f>
        <v>0</v>
      </c>
      <c r="BL119" s="549">
        <f xml:space="preserve"> Time!BL$76</f>
        <v>0</v>
      </c>
      <c r="BM119" s="549">
        <f xml:space="preserve"> Time!BM$76</f>
        <v>0</v>
      </c>
      <c r="BN119" s="549">
        <f xml:space="preserve"> Time!BN$76</f>
        <v>0</v>
      </c>
      <c r="BO119" s="549">
        <f xml:space="preserve"> Time!BO$76</f>
        <v>0</v>
      </c>
      <c r="BP119" s="549">
        <f xml:space="preserve"> Time!BP$76</f>
        <v>0</v>
      </c>
      <c r="BQ119" s="549">
        <f xml:space="preserve"> Time!BQ$76</f>
        <v>0</v>
      </c>
      <c r="BR119" s="549">
        <f xml:space="preserve"> Time!BR$76</f>
        <v>0</v>
      </c>
      <c r="BS119" s="549">
        <f xml:space="preserve"> Time!BS$76</f>
        <v>0</v>
      </c>
      <c r="BT119" s="549">
        <f xml:space="preserve"> Time!BT$76</f>
        <v>0</v>
      </c>
      <c r="BU119" s="549">
        <f xml:space="preserve"> Time!BU$76</f>
        <v>0</v>
      </c>
      <c r="BV119" s="549">
        <f xml:space="preserve"> Time!BV$76</f>
        <v>0</v>
      </c>
      <c r="BW119" s="549">
        <f xml:space="preserve"> Time!BW$76</f>
        <v>0</v>
      </c>
      <c r="BX119" s="549">
        <f xml:space="preserve"> Time!BX$76</f>
        <v>0</v>
      </c>
      <c r="BY119" s="549">
        <f xml:space="preserve"> Time!BY$76</f>
        <v>0</v>
      </c>
      <c r="BZ119" s="549">
        <f xml:space="preserve"> Time!BZ$76</f>
        <v>0</v>
      </c>
      <c r="CA119" s="549">
        <f xml:space="preserve"> Time!CA$76</f>
        <v>0</v>
      </c>
      <c r="CB119" s="549">
        <f xml:space="preserve"> Time!CB$76</f>
        <v>0</v>
      </c>
      <c r="CC119" s="549">
        <f xml:space="preserve"> Time!CC$76</f>
        <v>0</v>
      </c>
      <c r="CD119" s="549">
        <f xml:space="preserve"> Time!CD$76</f>
        <v>0</v>
      </c>
      <c r="CE119" s="549">
        <f xml:space="preserve"> Time!CE$76</f>
        <v>0</v>
      </c>
      <c r="CF119" s="549">
        <f xml:space="preserve"> Time!CF$76</f>
        <v>0</v>
      </c>
      <c r="CG119" s="549">
        <f xml:space="preserve"> Time!CG$76</f>
        <v>0</v>
      </c>
      <c r="CH119" s="549">
        <f xml:space="preserve"> Time!CH$76</f>
        <v>0</v>
      </c>
      <c r="CI119" s="549">
        <f xml:space="preserve"> Time!CI$76</f>
        <v>0</v>
      </c>
      <c r="CJ119" s="549">
        <f xml:space="preserve"> Time!CJ$76</f>
        <v>0</v>
      </c>
      <c r="CK119" s="549">
        <f xml:space="preserve"> Time!CK$76</f>
        <v>0</v>
      </c>
      <c r="CL119" s="549">
        <f xml:space="preserve"> Time!CL$76</f>
        <v>0</v>
      </c>
      <c r="CM119" s="549">
        <f xml:space="preserve"> Time!CM$76</f>
        <v>0</v>
      </c>
      <c r="CN119" s="549">
        <f xml:space="preserve"> Time!CN$76</f>
        <v>0</v>
      </c>
      <c r="CO119" s="549">
        <f xml:space="preserve"> Time!CO$76</f>
        <v>0</v>
      </c>
      <c r="CP119" s="549">
        <f xml:space="preserve"> Time!CP$76</f>
        <v>0</v>
      </c>
      <c r="CQ119" s="549">
        <f xml:space="preserve"> Time!CQ$76</f>
        <v>0</v>
      </c>
      <c r="CR119" s="549">
        <f xml:space="preserve"> Time!CR$76</f>
        <v>0</v>
      </c>
      <c r="CS119" s="549">
        <f xml:space="preserve"> Time!CS$76</f>
        <v>0</v>
      </c>
      <c r="CT119" s="549">
        <f xml:space="preserve"> Time!CT$76</f>
        <v>0</v>
      </c>
      <c r="CU119" s="549">
        <f xml:space="preserve"> Time!CU$76</f>
        <v>0</v>
      </c>
      <c r="CV119" s="549">
        <f xml:space="preserve"> Time!CV$76</f>
        <v>0</v>
      </c>
      <c r="CW119" s="549">
        <f xml:space="preserve"> Time!CW$76</f>
        <v>0</v>
      </c>
      <c r="CX119" s="549">
        <f xml:space="preserve"> Time!CX$76</f>
        <v>0</v>
      </c>
      <c r="CY119" s="549">
        <f xml:space="preserve"> Time!CY$76</f>
        <v>0</v>
      </c>
      <c r="CZ119" s="549">
        <f xml:space="preserve"> Time!CZ$76</f>
        <v>0</v>
      </c>
      <c r="DA119" s="549">
        <f xml:space="preserve"> Time!DA$76</f>
        <v>0</v>
      </c>
      <c r="DB119" s="549">
        <f xml:space="preserve"> Time!DB$76</f>
        <v>0</v>
      </c>
      <c r="DC119" s="549">
        <f xml:space="preserve"> Time!DC$76</f>
        <v>0</v>
      </c>
      <c r="DD119" s="549">
        <f xml:space="preserve"> Time!DD$76</f>
        <v>0</v>
      </c>
      <c r="DE119" s="549">
        <f xml:space="preserve"> Time!DE$76</f>
        <v>0</v>
      </c>
      <c r="DF119" s="549">
        <f xml:space="preserve"> Time!DF$76</f>
        <v>0</v>
      </c>
      <c r="DG119" s="549">
        <f xml:space="preserve"> Time!DG$76</f>
        <v>0</v>
      </c>
      <c r="DH119" s="549">
        <f xml:space="preserve"> Time!DH$76</f>
        <v>0</v>
      </c>
      <c r="DI119" s="549">
        <f xml:space="preserve"> Time!DI$76</f>
        <v>0</v>
      </c>
      <c r="DJ119" s="549">
        <f xml:space="preserve"> Time!DJ$76</f>
        <v>0</v>
      </c>
      <c r="DK119" s="549">
        <f xml:space="preserve"> Time!DK$76</f>
        <v>0</v>
      </c>
      <c r="DL119" s="549">
        <f xml:space="preserve"> Time!DL$76</f>
        <v>0</v>
      </c>
      <c r="DM119" s="549">
        <f xml:space="preserve"> Time!DM$76</f>
        <v>0</v>
      </c>
      <c r="DN119" s="549">
        <f xml:space="preserve"> Time!DN$76</f>
        <v>0</v>
      </c>
      <c r="DO119" s="549">
        <f xml:space="preserve"> Time!DO$76</f>
        <v>0</v>
      </c>
      <c r="DP119" s="549">
        <f xml:space="preserve"> Time!DP$76</f>
        <v>0</v>
      </c>
      <c r="DQ119" s="549">
        <f xml:space="preserve"> Time!DQ$76</f>
        <v>0</v>
      </c>
      <c r="DR119" s="549">
        <f xml:space="preserve"> Time!DR$76</f>
        <v>0</v>
      </c>
      <c r="DS119" s="549">
        <f xml:space="preserve"> Time!DS$76</f>
        <v>0</v>
      </c>
      <c r="DT119" s="549">
        <f xml:space="preserve"> Time!DT$76</f>
        <v>0</v>
      </c>
      <c r="DU119" s="549">
        <f xml:space="preserve"> Time!DU$76</f>
        <v>0</v>
      </c>
      <c r="DV119" s="549">
        <f xml:space="preserve"> Time!DV$76</f>
        <v>0</v>
      </c>
      <c r="DW119" s="549">
        <f xml:space="preserve"> Time!DW$76</f>
        <v>0</v>
      </c>
      <c r="DX119" s="549">
        <f xml:space="preserve"> Time!DX$76</f>
        <v>0</v>
      </c>
      <c r="DY119" s="549">
        <f xml:space="preserve"> Time!DY$76</f>
        <v>0</v>
      </c>
      <c r="DZ119" s="549">
        <f xml:space="preserve"> Time!DZ$76</f>
        <v>0</v>
      </c>
      <c r="EA119" s="549">
        <f xml:space="preserve"> Time!EA$76</f>
        <v>0</v>
      </c>
    </row>
    <row r="120" spans="1:131" outlineLevel="2" x14ac:dyDescent="0.35">
      <c r="E120" s="185"/>
      <c r="F120" s="185"/>
      <c r="G120" s="185"/>
      <c r="H120" s="185"/>
      <c r="I120" s="26"/>
      <c r="J120" s="185"/>
      <c r="K120" s="185"/>
      <c r="L120" s="185"/>
      <c r="M120" s="185"/>
      <c r="N120" s="185"/>
      <c r="O120" s="185"/>
      <c r="P120" s="185"/>
      <c r="Q120" s="185"/>
      <c r="R120" s="185"/>
      <c r="S120" s="185"/>
      <c r="T120" s="185"/>
      <c r="U120" s="185"/>
      <c r="V120" s="185"/>
      <c r="W120" s="185"/>
      <c r="X120" s="185"/>
      <c r="Y120" s="185"/>
      <c r="Z120" s="185"/>
      <c r="AA120" s="185"/>
      <c r="AB120" s="185"/>
      <c r="AC120" s="185"/>
      <c r="AD120" s="185"/>
      <c r="AE120" s="185"/>
      <c r="AF120" s="185"/>
      <c r="AG120" s="185"/>
      <c r="AH120" s="185"/>
      <c r="AI120" s="185"/>
      <c r="AJ120" s="185"/>
      <c r="AK120" s="185"/>
      <c r="AL120" s="185"/>
      <c r="AM120" s="185"/>
      <c r="AN120" s="185"/>
      <c r="AO120" s="185"/>
      <c r="AP120" s="185"/>
      <c r="AQ120" s="185"/>
      <c r="AR120" s="185"/>
      <c r="AS120" s="185"/>
      <c r="AT120" s="185"/>
      <c r="AU120" s="185"/>
      <c r="AV120" s="185"/>
      <c r="AW120" s="185"/>
      <c r="AX120" s="185"/>
      <c r="AY120" s="185"/>
      <c r="AZ120" s="185"/>
      <c r="BA120" s="185"/>
      <c r="BB120" s="185"/>
      <c r="BC120" s="185"/>
      <c r="BD120" s="185"/>
      <c r="BE120" s="185"/>
      <c r="BF120" s="185"/>
      <c r="BG120" s="185"/>
      <c r="BH120" s="185"/>
      <c r="BI120" s="185"/>
      <c r="BJ120" s="185"/>
      <c r="BK120" s="185"/>
      <c r="BL120" s="185"/>
      <c r="BM120" s="185"/>
      <c r="BN120" s="185"/>
      <c r="BO120" s="185"/>
      <c r="BP120" s="185"/>
      <c r="BQ120" s="185"/>
      <c r="BR120" s="185"/>
      <c r="BS120" s="185"/>
      <c r="BT120" s="185"/>
      <c r="BU120" s="185"/>
      <c r="BV120" s="185"/>
      <c r="BW120" s="185"/>
      <c r="BX120" s="185"/>
      <c r="BY120" s="185"/>
      <c r="BZ120" s="185"/>
      <c r="CA120" s="185"/>
      <c r="CB120" s="185"/>
      <c r="CC120" s="185"/>
      <c r="CD120" s="185"/>
      <c r="CE120" s="185"/>
      <c r="CF120" s="185"/>
      <c r="CG120" s="185"/>
      <c r="CH120" s="185"/>
      <c r="CI120" s="185"/>
      <c r="CJ120" s="185"/>
      <c r="CK120" s="185"/>
      <c r="CL120" s="185"/>
      <c r="CM120" s="185"/>
      <c r="CN120" s="185"/>
      <c r="CO120" s="185"/>
      <c r="CP120" s="185"/>
      <c r="CQ120" s="185"/>
      <c r="CR120" s="185"/>
      <c r="CS120" s="185"/>
      <c r="CT120" s="185"/>
      <c r="CU120" s="185"/>
      <c r="CV120" s="185"/>
      <c r="CW120" s="185"/>
      <c r="CX120" s="185"/>
      <c r="CY120" s="185"/>
      <c r="CZ120" s="185"/>
      <c r="DA120" s="185"/>
      <c r="DB120" s="185"/>
      <c r="DC120" s="185"/>
      <c r="DD120" s="185"/>
      <c r="DE120" s="185"/>
      <c r="DF120" s="185"/>
      <c r="DG120" s="185"/>
      <c r="DH120" s="185"/>
      <c r="DI120" s="185"/>
      <c r="DJ120" s="185"/>
      <c r="DK120" s="185"/>
      <c r="DL120" s="185"/>
      <c r="DM120" s="185"/>
      <c r="DN120" s="185"/>
      <c r="DO120" s="185"/>
      <c r="DP120" s="185"/>
      <c r="DQ120" s="185"/>
      <c r="DR120" s="185"/>
      <c r="DS120" s="185"/>
      <c r="DT120" s="185"/>
      <c r="DU120" s="185"/>
      <c r="DV120" s="185"/>
      <c r="DW120" s="185"/>
      <c r="DX120" s="185"/>
      <c r="DY120" s="185"/>
      <c r="DZ120" s="185"/>
      <c r="EA120" s="185"/>
    </row>
    <row r="121" spans="1:131" outlineLevel="2" x14ac:dyDescent="0.35">
      <c r="E121" s="185" t="s">
        <v>215</v>
      </c>
      <c r="F121" s="185"/>
      <c r="G121" s="185" t="str">
        <f xml:space="preserve"> SMU</f>
        <v>$ 000s</v>
      </c>
      <c r="H121" s="185"/>
      <c r="I121" s="26"/>
      <c r="J121" s="185">
        <f t="shared" ref="J121" si="242">I124</f>
        <v>0</v>
      </c>
      <c r="K121" s="185">
        <f t="shared" ref="K121" si="243">J124</f>
        <v>0</v>
      </c>
      <c r="L121" s="185">
        <f t="shared" ref="L121" si="244">K124</f>
        <v>0</v>
      </c>
      <c r="M121" s="185">
        <f t="shared" ref="M121" si="245">L124</f>
        <v>0</v>
      </c>
      <c r="N121" s="185">
        <f t="shared" ref="N121" si="246">M124</f>
        <v>124.24450549450546</v>
      </c>
      <c r="O121" s="185">
        <f t="shared" ref="O121" si="247">N124</f>
        <v>123.50849184782606</v>
      </c>
      <c r="P121" s="185">
        <f t="shared" ref="P121" si="248">O124</f>
        <v>124.1260343070652</v>
      </c>
      <c r="Q121" s="185">
        <f t="shared" ref="Q121" si="249">P124</f>
        <v>127.51881257812494</v>
      </c>
      <c r="R121" s="185">
        <f t="shared" ref="R121" si="250">Q124</f>
        <v>126.7480944801253</v>
      </c>
      <c r="S121" s="185">
        <f t="shared" ref="S121" si="251">R124</f>
        <v>125.99724978999842</v>
      </c>
      <c r="T121" s="185">
        <f t="shared" ref="T121" si="252">S124</f>
        <v>126.62723603894841</v>
      </c>
      <c r="U121" s="185">
        <f t="shared" ref="U121" si="253">T124</f>
        <v>130.08838049067964</v>
      </c>
      <c r="V121" s="185">
        <f t="shared" ref="V121" si="254">U124</f>
        <v>129.30213203716454</v>
      </c>
      <c r="W121" s="185">
        <f t="shared" ref="W121" si="255">V124</f>
        <v>128.53615745064002</v>
      </c>
      <c r="X121" s="185">
        <f t="shared" ref="X121" si="256">W124</f>
        <v>129.17883823789322</v>
      </c>
      <c r="Y121" s="185">
        <f t="shared" ref="Y121" si="257">X124</f>
        <v>131.25137784039129</v>
      </c>
      <c r="Z121" s="185">
        <f t="shared" ref="Z121" si="258">Y124</f>
        <v>131.90763472959321</v>
      </c>
      <c r="AA121" s="185">
        <f t="shared" ref="AA121" si="259">Z124</f>
        <v>131.12622537168414</v>
      </c>
      <c r="AB121" s="185">
        <f t="shared" ref="AB121" si="260">AA124</f>
        <v>131.78185649854254</v>
      </c>
      <c r="AC121" s="185">
        <f t="shared" ref="AC121" si="261">AB124</f>
        <v>135.38389390950283</v>
      </c>
      <c r="AD121" s="185">
        <f t="shared" ref="AD121" si="262">AC124</f>
        <v>134.56563960565404</v>
      </c>
      <c r="AE121" s="185">
        <f t="shared" ref="AE121" si="263">AD124</f>
        <v>133.7684844579901</v>
      </c>
      <c r="AF121" s="185">
        <f t="shared" ref="AF121" si="264">AE124</f>
        <v>134.43732688028001</v>
      </c>
      <c r="AG121" s="185">
        <f t="shared" ref="AG121" si="265">AF124</f>
        <v>138.11194714834113</v>
      </c>
      <c r="AH121" s="185">
        <f t="shared" ref="AH121" si="266">AG124</f>
        <v>137.27720461063126</v>
      </c>
      <c r="AI121" s="185">
        <f t="shared" ref="AI121" si="267">AH124</f>
        <v>136.46398638766613</v>
      </c>
      <c r="AJ121" s="185">
        <f t="shared" ref="AJ121" si="268">AI124</f>
        <v>137.14630631960443</v>
      </c>
      <c r="AK121" s="185">
        <f t="shared" ref="AK121" si="269">AJ124</f>
        <v>140.89497202567355</v>
      </c>
      <c r="AL121" s="185">
        <f t="shared" ref="AL121" si="270">AK124</f>
        <v>140.04340900793596</v>
      </c>
      <c r="AM121" s="185">
        <f t="shared" ref="AM121" si="271">AL124</f>
        <v>139.21380403066081</v>
      </c>
      <c r="AN121" s="185">
        <f t="shared" ref="AN121" si="272">AM124</f>
        <v>139.90987305081399</v>
      </c>
      <c r="AO121" s="185">
        <f t="shared" ref="AO121" si="273">AN124</f>
        <v>142.15458090415666</v>
      </c>
      <c r="AP121" s="185">
        <f t="shared" ref="AP121" si="274">AO124</f>
        <v>142.86535380867753</v>
      </c>
      <c r="AQ121" s="185">
        <f t="shared" ref="AQ121" si="275">AP124</f>
        <v>142.01903187578915</v>
      </c>
      <c r="AR121" s="185">
        <f t="shared" ref="AR121" si="276">AQ124</f>
        <v>142.72912703516801</v>
      </c>
      <c r="AS121" s="185">
        <f t="shared" ref="AS121" si="277">AR124</f>
        <v>146.63038984079589</v>
      </c>
      <c r="AT121" s="185">
        <f t="shared" ref="AT121" si="278">AS124</f>
        <v>145.74416220988991</v>
      </c>
      <c r="AU121" s="185">
        <f t="shared" ref="AU121" si="279">AT124</f>
        <v>144.88078646636399</v>
      </c>
      <c r="AV121" s="185">
        <f t="shared" ref="AV121" si="280">AU124</f>
        <v>145.60519039869581</v>
      </c>
      <c r="AW121" s="185">
        <f t="shared" ref="AW121" si="281">AV124</f>
        <v>149.58506560292682</v>
      </c>
      <c r="AX121" s="185">
        <f t="shared" ref="AX121" si="282">AW124</f>
        <v>148.68098004159043</v>
      </c>
      <c r="AY121" s="185">
        <f t="shared" ref="AY121" si="283">AX124</f>
        <v>147.80020684460493</v>
      </c>
      <c r="AZ121" s="185">
        <f t="shared" ref="AZ121" si="284">AY124</f>
        <v>148.53920787882794</v>
      </c>
      <c r="BA121" s="185">
        <f t="shared" ref="BA121" si="285">AZ124</f>
        <v>152.59927956084914</v>
      </c>
      <c r="BB121" s="185">
        <f t="shared" ref="BB121" si="286">BA124</f>
        <v>151.67697622284402</v>
      </c>
      <c r="BC121" s="185">
        <f t="shared" ref="BC121" si="287">BB124</f>
        <v>150.77845500500223</v>
      </c>
      <c r="BD121" s="185">
        <f t="shared" ref="BD121" si="288">BC124</f>
        <v>151.53234728002712</v>
      </c>
      <c r="BE121" s="185">
        <f t="shared" ref="BE121" si="289">BD124</f>
        <v>153.96352559902539</v>
      </c>
      <c r="BF121" s="185">
        <f t="shared" ref="BF121" si="290">BE124</f>
        <v>154.73334322702055</v>
      </c>
      <c r="BG121" s="185">
        <f t="shared" ref="BG121" si="291">BF124</f>
        <v>153.81671635681698</v>
      </c>
      <c r="BH121" s="185">
        <f t="shared" ref="BH121" si="292">BG124</f>
        <v>154.5857999386011</v>
      </c>
      <c r="BI121" s="185">
        <f t="shared" ref="BI121" si="293">BH124</f>
        <v>158.81114513692273</v>
      </c>
      <c r="BJ121" s="185">
        <f t="shared" ref="BJ121" si="294">BI124</f>
        <v>157.85129755642487</v>
      </c>
      <c r="BK121" s="185">
        <f t="shared" ref="BK121" si="295">BJ124</f>
        <v>156.91620019590044</v>
      </c>
      <c r="BL121" s="185">
        <f t="shared" ref="BL121" si="296">BK124</f>
        <v>157.70078119687997</v>
      </c>
      <c r="BM121" s="185">
        <f t="shared" ref="BM121" si="297">BL124</f>
        <v>162.01126921626121</v>
      </c>
      <c r="BN121" s="185">
        <f t="shared" ref="BN121" si="298">BM124</f>
        <v>161.03208022649267</v>
      </c>
      <c r="BO121" s="185">
        <f t="shared" ref="BO121" si="299">BN124</f>
        <v>160.07814018602039</v>
      </c>
      <c r="BP121" s="185">
        <f t="shared" ref="BP121" si="300">BO124</f>
        <v>160.87853088695044</v>
      </c>
      <c r="BQ121" s="185">
        <f t="shared" ref="BQ121" si="301">BP124</f>
        <v>165.27587739786054</v>
      </c>
      <c r="BR121" s="185">
        <f t="shared" ref="BR121" si="302">BQ124</f>
        <v>164.27695725974161</v>
      </c>
      <c r="BS121" s="185">
        <f t="shared" ref="BS121" si="303">BR124</f>
        <v>163.30379484988759</v>
      </c>
      <c r="BT121" s="185">
        <f t="shared" ref="BT121" si="304">BS124</f>
        <v>164.12031382413704</v>
      </c>
      <c r="BU121" s="185">
        <f t="shared" ref="BU121" si="305">BT124</f>
        <v>166.75345292505176</v>
      </c>
      <c r="BV121" s="185">
        <f t="shared" ref="BV121" si="306">BU124</f>
        <v>167.58722018967705</v>
      </c>
      <c r="BW121" s="185">
        <f t="shared" ref="BW121" si="307">BV124</f>
        <v>166.59444807007503</v>
      </c>
      <c r="BX121" s="185">
        <f t="shared" ref="BX121" si="308">BW124</f>
        <v>167.42742031042542</v>
      </c>
      <c r="BY121" s="185">
        <f t="shared" ref="BY121" si="309">BX124</f>
        <v>172.00376979891041</v>
      </c>
      <c r="BZ121" s="185">
        <f t="shared" ref="BZ121" si="310">BY124</f>
        <v>170.96418657485106</v>
      </c>
      <c r="CA121" s="185">
        <f t="shared" ref="CA121" si="311">BZ124</f>
        <v>169.95140960003266</v>
      </c>
      <c r="CB121" s="185">
        <f t="shared" ref="CB121" si="312">CA124</f>
        <v>170.80116664803279</v>
      </c>
      <c r="CC121" s="185">
        <f t="shared" ref="CC121" si="313">CB124</f>
        <v>175.4697318697456</v>
      </c>
      <c r="CD121" s="185">
        <f t="shared" ref="CD121" si="314">CC124</f>
        <v>174.40920052328011</v>
      </c>
      <c r="CE121" s="185">
        <f t="shared" ref="CE121" si="315">CD124</f>
        <v>173.37601558539757</v>
      </c>
      <c r="CF121" s="185">
        <f t="shared" ref="CF121" si="316">CE124</f>
        <v>174.24289566332459</v>
      </c>
      <c r="CG121" s="185">
        <f t="shared" ref="CG121" si="317">CF124</f>
        <v>179.00553481145539</v>
      </c>
      <c r="CH121" s="185">
        <f t="shared" ref="CH121" si="318">CG124</f>
        <v>177.92363322743006</v>
      </c>
      <c r="CI121" s="185">
        <f t="shared" ref="CI121" si="319">CH124</f>
        <v>176.86962909581109</v>
      </c>
      <c r="CJ121" s="185">
        <f t="shared" ref="CJ121" si="320">CI124</f>
        <v>177.75397724129016</v>
      </c>
      <c r="CK121" s="185">
        <f t="shared" ref="CK121" si="321">CJ124</f>
        <v>180.60585423878774</v>
      </c>
      <c r="CL121" s="185">
        <f t="shared" ref="CL121" si="322">CK124</f>
        <v>181.50888350998162</v>
      </c>
      <c r="CM121" s="185">
        <f t="shared" ref="CM121" si="323">CL124</f>
        <v>180.43364066744959</v>
      </c>
      <c r="CN121" s="185">
        <f t="shared" ref="CN121" si="324">CM124</f>
        <v>181.33580887078688</v>
      </c>
      <c r="CO121" s="185">
        <f t="shared" ref="CO121" si="325">CN124</f>
        <v>186.29232097992167</v>
      </c>
      <c r="CP121" s="185">
        <f t="shared" ref="CP121" si="326">CO124</f>
        <v>185.1663783805925</v>
      </c>
      <c r="CQ121" s="185">
        <f t="shared" ref="CQ121" si="327">CP124</f>
        <v>184.06946885649006</v>
      </c>
      <c r="CR121" s="185">
        <f t="shared" ref="CR121" si="328">CQ124</f>
        <v>184.98981620077245</v>
      </c>
      <c r="CS121" s="185">
        <f t="shared" ref="CS121" si="329">CR124</f>
        <v>190.04620451026028</v>
      </c>
      <c r="CT121" s="185">
        <f t="shared" ref="CT121" si="330">CS124</f>
        <v>188.89757360387955</v>
      </c>
      <c r="CU121" s="185">
        <f t="shared" ref="CU121" si="331">CT124</f>
        <v>187.77856080372612</v>
      </c>
      <c r="CV121" s="185">
        <f t="shared" ref="CV121" si="332">CU124</f>
        <v>188.71745360774469</v>
      </c>
      <c r="CW121" s="185">
        <f t="shared" ref="CW121" si="333">CV124</f>
        <v>193.8757306730231</v>
      </c>
      <c r="CX121" s="185">
        <f t="shared" ref="CX121" si="334">CW124</f>
        <v>192.70395427884546</v>
      </c>
      <c r="CY121" s="185">
        <f t="shared" ref="CY121" si="335">CX124</f>
        <v>191.5623928105631</v>
      </c>
      <c r="CZ121" s="185">
        <f t="shared" ref="CZ121" si="336">CY124</f>
        <v>192.52020477461599</v>
      </c>
      <c r="DA121" s="185">
        <f t="shared" ref="DA121" si="337">CZ124</f>
        <v>195.60899047759324</v>
      </c>
      <c r="DB121" s="185">
        <f t="shared" ref="DB121" si="338">DA124</f>
        <v>196.58703542998126</v>
      </c>
      <c r="DC121" s="185">
        <f t="shared" ref="DC121" si="339">DB124</f>
        <v>195.42247092661887</v>
      </c>
      <c r="DD121" s="185">
        <f t="shared" ref="DD121" si="340">DC124</f>
        <v>196.39958328125181</v>
      </c>
      <c r="DE121" s="185">
        <f t="shared" ref="DE121" si="341">DD124</f>
        <v>201.76783855760607</v>
      </c>
      <c r="DF121" s="185">
        <f t="shared" ref="DF121" si="342">DE124</f>
        <v>200.54836261027981</v>
      </c>
      <c r="DG121" s="185">
        <f t="shared" ref="DG121" si="343">DF124</f>
        <v>199.36033154916458</v>
      </c>
      <c r="DH121" s="185">
        <f t="shared" ref="DH121" si="344">DG124</f>
        <v>200.35713320691048</v>
      </c>
      <c r="DI121" s="185">
        <f t="shared" ref="DI121" si="345">DH124</f>
        <v>205.83356151456599</v>
      </c>
      <c r="DJ121" s="185">
        <f t="shared" ref="DJ121" si="346">DI124</f>
        <v>0</v>
      </c>
      <c r="DK121" s="185">
        <f t="shared" ref="DK121" si="347">DJ124</f>
        <v>0</v>
      </c>
      <c r="DL121" s="185">
        <f t="shared" ref="DL121" si="348">DK124</f>
        <v>0</v>
      </c>
      <c r="DM121" s="185">
        <f t="shared" ref="DM121" si="349">DL124</f>
        <v>0</v>
      </c>
      <c r="DN121" s="185">
        <f t="shared" ref="DN121" si="350">DM124</f>
        <v>0</v>
      </c>
      <c r="DO121" s="185">
        <f t="shared" ref="DO121" si="351">DN124</f>
        <v>0</v>
      </c>
      <c r="DP121" s="185">
        <f t="shared" ref="DP121" si="352">DO124</f>
        <v>0</v>
      </c>
      <c r="DQ121" s="185">
        <f t="shared" ref="DQ121" si="353">DP124</f>
        <v>0</v>
      </c>
      <c r="DR121" s="185">
        <f t="shared" ref="DR121" si="354">DQ124</f>
        <v>0</v>
      </c>
      <c r="DS121" s="185">
        <f t="shared" ref="DS121" si="355">DR124</f>
        <v>0</v>
      </c>
      <c r="DT121" s="185">
        <f t="shared" ref="DT121" si="356">DS124</f>
        <v>0</v>
      </c>
      <c r="DU121" s="185">
        <f t="shared" ref="DU121" si="357">DT124</f>
        <v>0</v>
      </c>
      <c r="DV121" s="185">
        <f t="shared" ref="DV121" si="358">DU124</f>
        <v>0</v>
      </c>
      <c r="DW121" s="185">
        <f t="shared" ref="DW121" si="359">DV124</f>
        <v>0</v>
      </c>
      <c r="DX121" s="185">
        <f t="shared" ref="DX121" si="360">DW124</f>
        <v>0</v>
      </c>
      <c r="DY121" s="185">
        <f t="shared" ref="DY121" si="361">DX124</f>
        <v>0</v>
      </c>
      <c r="DZ121" s="185">
        <f t="shared" ref="DZ121" si="362">DY124</f>
        <v>0</v>
      </c>
      <c r="EA121" s="185">
        <f t="shared" ref="EA121" si="363">DZ124</f>
        <v>0</v>
      </c>
    </row>
    <row r="122" spans="1:131" outlineLevel="2" x14ac:dyDescent="0.35">
      <c r="E122" s="559" t="str">
        <f t="shared" ref="E122:BP122" si="364" xml:space="preserve"> E$97</f>
        <v>O&amp;M cost POS</v>
      </c>
      <c r="F122" s="559">
        <f t="shared" si="364"/>
        <v>0</v>
      </c>
      <c r="G122" s="559" t="str">
        <f t="shared" si="364"/>
        <v>$ 000s</v>
      </c>
      <c r="H122" s="559">
        <f t="shared" si="364"/>
        <v>48742.637593284249</v>
      </c>
      <c r="I122" s="559">
        <f t="shared" si="364"/>
        <v>0</v>
      </c>
      <c r="J122" s="559">
        <f t="shared" si="364"/>
        <v>0</v>
      </c>
      <c r="K122" s="559">
        <f t="shared" si="364"/>
        <v>0</v>
      </c>
      <c r="L122" s="559">
        <f t="shared" si="364"/>
        <v>0</v>
      </c>
      <c r="M122" s="559">
        <f t="shared" si="364"/>
        <v>376.87499999999994</v>
      </c>
      <c r="N122" s="559">
        <f t="shared" si="364"/>
        <v>378.75937499999992</v>
      </c>
      <c r="O122" s="559">
        <f t="shared" si="364"/>
        <v>380.65317187499988</v>
      </c>
      <c r="P122" s="559">
        <f t="shared" si="364"/>
        <v>382.55643773437481</v>
      </c>
      <c r="Q122" s="559">
        <f t="shared" si="364"/>
        <v>384.46921992304664</v>
      </c>
      <c r="R122" s="559">
        <f t="shared" si="364"/>
        <v>386.39156602266183</v>
      </c>
      <c r="S122" s="559">
        <f t="shared" si="364"/>
        <v>388.32352385277505</v>
      </c>
      <c r="T122" s="559">
        <f t="shared" si="364"/>
        <v>390.26514147203892</v>
      </c>
      <c r="U122" s="559">
        <f t="shared" si="364"/>
        <v>392.2164671793991</v>
      </c>
      <c r="V122" s="559">
        <f t="shared" si="364"/>
        <v>394.17754951529599</v>
      </c>
      <c r="W122" s="559">
        <f t="shared" si="364"/>
        <v>396.14843726287245</v>
      </c>
      <c r="X122" s="559">
        <f t="shared" si="364"/>
        <v>398.12917944918678</v>
      </c>
      <c r="Y122" s="559">
        <f t="shared" si="364"/>
        <v>400.11982534643266</v>
      </c>
      <c r="Z122" s="559">
        <f t="shared" si="364"/>
        <v>402.12042447316475</v>
      </c>
      <c r="AA122" s="559">
        <f t="shared" si="364"/>
        <v>404.13102659553056</v>
      </c>
      <c r="AB122" s="559">
        <f t="shared" si="364"/>
        <v>406.15168172850821</v>
      </c>
      <c r="AC122" s="559">
        <f t="shared" si="364"/>
        <v>408.18244013715071</v>
      </c>
      <c r="AD122" s="559">
        <f t="shared" si="364"/>
        <v>410.22335233783639</v>
      </c>
      <c r="AE122" s="559">
        <f t="shared" si="364"/>
        <v>412.27446909952556</v>
      </c>
      <c r="AF122" s="559">
        <f t="shared" si="364"/>
        <v>414.33584144502316</v>
      </c>
      <c r="AG122" s="559">
        <f t="shared" si="364"/>
        <v>416.40752065224825</v>
      </c>
      <c r="AH122" s="559">
        <f t="shared" si="364"/>
        <v>418.48955825550939</v>
      </c>
      <c r="AI122" s="559">
        <f t="shared" si="364"/>
        <v>420.58200604678694</v>
      </c>
      <c r="AJ122" s="559">
        <f t="shared" si="364"/>
        <v>422.68491607702083</v>
      </c>
      <c r="AK122" s="559">
        <f t="shared" si="364"/>
        <v>424.79834065740584</v>
      </c>
      <c r="AL122" s="559">
        <f t="shared" si="364"/>
        <v>426.92233236069285</v>
      </c>
      <c r="AM122" s="559">
        <f t="shared" si="364"/>
        <v>429.05694402249622</v>
      </c>
      <c r="AN122" s="559">
        <f t="shared" si="364"/>
        <v>431.20222874260867</v>
      </c>
      <c r="AO122" s="559">
        <f t="shared" si="364"/>
        <v>433.35823988632166</v>
      </c>
      <c r="AP122" s="559">
        <f t="shared" si="364"/>
        <v>435.5250310857532</v>
      </c>
      <c r="AQ122" s="559">
        <f t="shared" si="364"/>
        <v>437.70265624118196</v>
      </c>
      <c r="AR122" s="559">
        <f t="shared" si="364"/>
        <v>439.89116952238777</v>
      </c>
      <c r="AS122" s="559">
        <f t="shared" si="364"/>
        <v>442.09062536999966</v>
      </c>
      <c r="AT122" s="559">
        <f t="shared" si="364"/>
        <v>444.30107849684958</v>
      </c>
      <c r="AU122" s="559">
        <f t="shared" si="364"/>
        <v>446.52258388933382</v>
      </c>
      <c r="AV122" s="559">
        <f t="shared" si="364"/>
        <v>448.75519680878045</v>
      </c>
      <c r="AW122" s="559">
        <f t="shared" si="364"/>
        <v>450.9989727928243</v>
      </c>
      <c r="AX122" s="559">
        <f t="shared" si="364"/>
        <v>453.2539676567884</v>
      </c>
      <c r="AY122" s="559">
        <f t="shared" si="364"/>
        <v>455.52023749507231</v>
      </c>
      <c r="AZ122" s="559">
        <f t="shared" si="364"/>
        <v>457.79783868254759</v>
      </c>
      <c r="BA122" s="559">
        <f t="shared" si="364"/>
        <v>460.0868278759603</v>
      </c>
      <c r="BB122" s="559">
        <f t="shared" si="364"/>
        <v>462.38726201534007</v>
      </c>
      <c r="BC122" s="559">
        <f t="shared" si="364"/>
        <v>464.69919832541672</v>
      </c>
      <c r="BD122" s="559">
        <f t="shared" si="364"/>
        <v>467.02269431704377</v>
      </c>
      <c r="BE122" s="559">
        <f t="shared" si="364"/>
        <v>469.35780778862897</v>
      </c>
      <c r="BF122" s="559">
        <f t="shared" si="364"/>
        <v>471.70459682757212</v>
      </c>
      <c r="BG122" s="559">
        <f t="shared" si="364"/>
        <v>474.0631198117099</v>
      </c>
      <c r="BH122" s="559">
        <f t="shared" si="364"/>
        <v>476.43343541076837</v>
      </c>
      <c r="BI122" s="559">
        <f t="shared" si="364"/>
        <v>478.81560258782213</v>
      </c>
      <c r="BJ122" s="559">
        <f t="shared" si="364"/>
        <v>481.2096806007612</v>
      </c>
      <c r="BK122" s="559">
        <f t="shared" si="364"/>
        <v>483.61572900376495</v>
      </c>
      <c r="BL122" s="559">
        <f t="shared" si="364"/>
        <v>486.03380764878375</v>
      </c>
      <c r="BM122" s="559">
        <f t="shared" si="364"/>
        <v>488.46397668702758</v>
      </c>
      <c r="BN122" s="559">
        <f t="shared" si="364"/>
        <v>490.90629657046264</v>
      </c>
      <c r="BO122" s="559">
        <f t="shared" si="364"/>
        <v>493.36082805331495</v>
      </c>
      <c r="BP122" s="559">
        <f t="shared" si="364"/>
        <v>495.82763219358145</v>
      </c>
      <c r="BQ122" s="559">
        <f t="shared" ref="BQ122:EA122" si="365" xml:space="preserve"> BQ$97</f>
        <v>498.30677035454931</v>
      </c>
      <c r="BR122" s="559">
        <f t="shared" si="365"/>
        <v>500.79830420632197</v>
      </c>
      <c r="BS122" s="559">
        <f t="shared" si="365"/>
        <v>503.30229572735357</v>
      </c>
      <c r="BT122" s="559">
        <f t="shared" si="365"/>
        <v>505.81880720599031</v>
      </c>
      <c r="BU122" s="559">
        <f t="shared" si="365"/>
        <v>508.34790124202021</v>
      </c>
      <c r="BV122" s="559">
        <f t="shared" si="365"/>
        <v>510.88964074823031</v>
      </c>
      <c r="BW122" s="559">
        <f t="shared" si="365"/>
        <v>513.44408895197137</v>
      </c>
      <c r="BX122" s="559">
        <f t="shared" si="365"/>
        <v>516.01130939673112</v>
      </c>
      <c r="BY122" s="559">
        <f t="shared" si="365"/>
        <v>518.59136594371478</v>
      </c>
      <c r="BZ122" s="559">
        <f t="shared" si="365"/>
        <v>521.18432277343334</v>
      </c>
      <c r="CA122" s="559">
        <f t="shared" si="365"/>
        <v>523.79024438730039</v>
      </c>
      <c r="CB122" s="559">
        <f t="shared" si="365"/>
        <v>526.40919560923692</v>
      </c>
      <c r="CC122" s="559">
        <f t="shared" si="365"/>
        <v>529.04124158728303</v>
      </c>
      <c r="CD122" s="559">
        <f t="shared" si="365"/>
        <v>531.68644779521935</v>
      </c>
      <c r="CE122" s="559">
        <f t="shared" si="365"/>
        <v>534.3448800341954</v>
      </c>
      <c r="CF122" s="559">
        <f t="shared" si="365"/>
        <v>537.01660443436629</v>
      </c>
      <c r="CG122" s="559">
        <f t="shared" si="365"/>
        <v>539.70168745653802</v>
      </c>
      <c r="CH122" s="559">
        <f t="shared" si="365"/>
        <v>542.40019589382064</v>
      </c>
      <c r="CI122" s="559">
        <f t="shared" si="365"/>
        <v>545.11219687328969</v>
      </c>
      <c r="CJ122" s="559">
        <f t="shared" si="365"/>
        <v>547.83775785765613</v>
      </c>
      <c r="CK122" s="559">
        <f t="shared" si="365"/>
        <v>550.57694664694429</v>
      </c>
      <c r="CL122" s="559">
        <f t="shared" si="365"/>
        <v>553.32983138017892</v>
      </c>
      <c r="CM122" s="559">
        <f t="shared" si="365"/>
        <v>556.09648053707974</v>
      </c>
      <c r="CN122" s="559">
        <f t="shared" si="365"/>
        <v>558.87696293976512</v>
      </c>
      <c r="CO122" s="559">
        <f t="shared" si="365"/>
        <v>561.67134775446391</v>
      </c>
      <c r="CP122" s="559">
        <f t="shared" si="365"/>
        <v>564.47970449323623</v>
      </c>
      <c r="CQ122" s="559">
        <f t="shared" si="365"/>
        <v>567.3021030157023</v>
      </c>
      <c r="CR122" s="559">
        <f t="shared" si="365"/>
        <v>570.13861353078073</v>
      </c>
      <c r="CS122" s="559">
        <f t="shared" si="365"/>
        <v>572.98930659843461</v>
      </c>
      <c r="CT122" s="559">
        <f t="shared" si="365"/>
        <v>575.85425313142673</v>
      </c>
      <c r="CU122" s="559">
        <f t="shared" si="365"/>
        <v>578.73352439708378</v>
      </c>
      <c r="CV122" s="559">
        <f t="shared" si="365"/>
        <v>581.62719201906918</v>
      </c>
      <c r="CW122" s="559">
        <f t="shared" si="365"/>
        <v>584.53532797916455</v>
      </c>
      <c r="CX122" s="559">
        <f t="shared" si="365"/>
        <v>587.45800461906038</v>
      </c>
      <c r="CY122" s="559">
        <f t="shared" si="365"/>
        <v>590.39529464215559</v>
      </c>
      <c r="CZ122" s="559">
        <f t="shared" si="365"/>
        <v>593.3472711153662</v>
      </c>
      <c r="DA122" s="559">
        <f t="shared" si="365"/>
        <v>596.31400747094301</v>
      </c>
      <c r="DB122" s="559">
        <f t="shared" si="365"/>
        <v>599.2955775082977</v>
      </c>
      <c r="DC122" s="559">
        <f t="shared" si="365"/>
        <v>602.29205539583904</v>
      </c>
      <c r="DD122" s="559">
        <f t="shared" si="365"/>
        <v>605.30351567281821</v>
      </c>
      <c r="DE122" s="559">
        <f t="shared" si="365"/>
        <v>608.33003325118227</v>
      </c>
      <c r="DF122" s="559">
        <f t="shared" si="365"/>
        <v>611.37168341743813</v>
      </c>
      <c r="DG122" s="559">
        <f t="shared" si="365"/>
        <v>614.42854183452528</v>
      </c>
      <c r="DH122" s="559">
        <f t="shared" si="365"/>
        <v>617.50068454369784</v>
      </c>
      <c r="DI122" s="559">
        <f t="shared" si="365"/>
        <v>0</v>
      </c>
      <c r="DJ122" s="559">
        <f t="shared" si="365"/>
        <v>0</v>
      </c>
      <c r="DK122" s="559">
        <f t="shared" si="365"/>
        <v>0</v>
      </c>
      <c r="DL122" s="559">
        <f t="shared" si="365"/>
        <v>0</v>
      </c>
      <c r="DM122" s="559">
        <f t="shared" si="365"/>
        <v>0</v>
      </c>
      <c r="DN122" s="559">
        <f t="shared" si="365"/>
        <v>0</v>
      </c>
      <c r="DO122" s="559">
        <f t="shared" si="365"/>
        <v>0</v>
      </c>
      <c r="DP122" s="559">
        <f t="shared" si="365"/>
        <v>0</v>
      </c>
      <c r="DQ122" s="559">
        <f t="shared" si="365"/>
        <v>0</v>
      </c>
      <c r="DR122" s="559">
        <f t="shared" si="365"/>
        <v>0</v>
      </c>
      <c r="DS122" s="559">
        <f t="shared" si="365"/>
        <v>0</v>
      </c>
      <c r="DT122" s="559">
        <f t="shared" si="365"/>
        <v>0</v>
      </c>
      <c r="DU122" s="559">
        <f t="shared" si="365"/>
        <v>0</v>
      </c>
      <c r="DV122" s="559">
        <f t="shared" si="365"/>
        <v>0</v>
      </c>
      <c r="DW122" s="559">
        <f t="shared" si="365"/>
        <v>0</v>
      </c>
      <c r="DX122" s="559">
        <f t="shared" si="365"/>
        <v>0</v>
      </c>
      <c r="DY122" s="559">
        <f t="shared" si="365"/>
        <v>0</v>
      </c>
      <c r="DZ122" s="559">
        <f t="shared" si="365"/>
        <v>0</v>
      </c>
      <c r="EA122" s="559">
        <f t="shared" si="365"/>
        <v>0</v>
      </c>
    </row>
    <row r="123" spans="1:131" s="122" customFormat="1" outlineLevel="2" x14ac:dyDescent="0.35">
      <c r="A123" s="8"/>
      <c r="B123" s="8"/>
      <c r="C123" s="13"/>
      <c r="D123" s="34"/>
      <c r="E123" s="552" t="str">
        <f t="shared" ref="E123:AJ123" si="366" xml:space="preserve"> E$113</f>
        <v>Cash paid for operating costs POS</v>
      </c>
      <c r="F123" s="552">
        <f t="shared" si="366"/>
        <v>0</v>
      </c>
      <c r="G123" s="552" t="str">
        <f t="shared" si="366"/>
        <v>$ 000s</v>
      </c>
      <c r="H123" s="552">
        <f t="shared" si="366"/>
        <v>48742.637593284257</v>
      </c>
      <c r="I123" s="552">
        <f t="shared" si="366"/>
        <v>0</v>
      </c>
      <c r="J123" s="552">
        <f t="shared" si="366"/>
        <v>0</v>
      </c>
      <c r="K123" s="552">
        <f t="shared" si="366"/>
        <v>0</v>
      </c>
      <c r="L123" s="552">
        <f t="shared" si="366"/>
        <v>0</v>
      </c>
      <c r="M123" s="552">
        <f t="shared" si="366"/>
        <v>252.63049450549448</v>
      </c>
      <c r="N123" s="552">
        <f t="shared" si="366"/>
        <v>379.49538864667932</v>
      </c>
      <c r="O123" s="552">
        <f t="shared" si="366"/>
        <v>380.03562941576075</v>
      </c>
      <c r="P123" s="552">
        <f t="shared" si="366"/>
        <v>379.16365946331507</v>
      </c>
      <c r="Q123" s="552">
        <f t="shared" si="366"/>
        <v>385.23993802104627</v>
      </c>
      <c r="R123" s="552">
        <f t="shared" si="366"/>
        <v>387.14241071278872</v>
      </c>
      <c r="S123" s="552">
        <f t="shared" si="366"/>
        <v>387.69353760382506</v>
      </c>
      <c r="T123" s="552">
        <f t="shared" si="366"/>
        <v>386.80399702030769</v>
      </c>
      <c r="U123" s="552">
        <f t="shared" si="366"/>
        <v>393.0027156329142</v>
      </c>
      <c r="V123" s="552">
        <f t="shared" si="366"/>
        <v>394.94352410182051</v>
      </c>
      <c r="W123" s="552">
        <f t="shared" si="366"/>
        <v>395.50575647561931</v>
      </c>
      <c r="X123" s="552">
        <f t="shared" si="366"/>
        <v>396.05663984668871</v>
      </c>
      <c r="Y123" s="552">
        <f t="shared" si="366"/>
        <v>399.46356845723079</v>
      </c>
      <c r="Z123" s="552">
        <f t="shared" si="366"/>
        <v>402.90183383107382</v>
      </c>
      <c r="AA123" s="552">
        <f t="shared" si="366"/>
        <v>403.4753954686721</v>
      </c>
      <c r="AB123" s="552">
        <f t="shared" si="366"/>
        <v>402.54964431754797</v>
      </c>
      <c r="AC123" s="552">
        <f t="shared" si="366"/>
        <v>409.0006944409995</v>
      </c>
      <c r="AD123" s="552">
        <f t="shared" si="366"/>
        <v>411.02050748550027</v>
      </c>
      <c r="AE123" s="552">
        <f t="shared" si="366"/>
        <v>411.60562667723559</v>
      </c>
      <c r="AF123" s="552">
        <f t="shared" si="366"/>
        <v>410.6612211769621</v>
      </c>
      <c r="AG123" s="552">
        <f t="shared" si="366"/>
        <v>417.24226318995812</v>
      </c>
      <c r="AH123" s="552">
        <f t="shared" si="366"/>
        <v>419.30277647847453</v>
      </c>
      <c r="AI123" s="552">
        <f t="shared" si="366"/>
        <v>419.89968611484863</v>
      </c>
      <c r="AJ123" s="552">
        <f t="shared" si="366"/>
        <v>418.93625037095165</v>
      </c>
      <c r="AK123" s="552">
        <f t="shared" ref="AK123:BP123" si="367" xml:space="preserve"> AK$113</f>
        <v>425.64990367514343</v>
      </c>
      <c r="AL123" s="552">
        <f t="shared" si="367"/>
        <v>427.75193733796806</v>
      </c>
      <c r="AM123" s="552">
        <f t="shared" si="367"/>
        <v>428.36087500234305</v>
      </c>
      <c r="AN123" s="552">
        <f t="shared" si="367"/>
        <v>428.95752088926599</v>
      </c>
      <c r="AO123" s="552">
        <f t="shared" si="367"/>
        <v>432.64746698180085</v>
      </c>
      <c r="AP123" s="552">
        <f t="shared" si="367"/>
        <v>436.37135301864163</v>
      </c>
      <c r="AQ123" s="552">
        <f t="shared" si="367"/>
        <v>436.9925610818031</v>
      </c>
      <c r="AR123" s="552">
        <f t="shared" si="367"/>
        <v>435.98990671675989</v>
      </c>
      <c r="AS123" s="552">
        <f t="shared" si="367"/>
        <v>442.97685300090558</v>
      </c>
      <c r="AT123" s="552">
        <f t="shared" si="367"/>
        <v>445.16445424037551</v>
      </c>
      <c r="AU123" s="552">
        <f t="shared" si="367"/>
        <v>445.79817995700199</v>
      </c>
      <c r="AV123" s="552">
        <f t="shared" si="367"/>
        <v>444.77532160454945</v>
      </c>
      <c r="AW123" s="552">
        <f t="shared" si="367"/>
        <v>451.90305835416069</v>
      </c>
      <c r="AX123" s="552">
        <f t="shared" si="367"/>
        <v>454.13474085377396</v>
      </c>
      <c r="AY123" s="552">
        <f t="shared" si="367"/>
        <v>454.7812364608493</v>
      </c>
      <c r="AZ123" s="552">
        <f t="shared" si="367"/>
        <v>453.73776700052633</v>
      </c>
      <c r="BA123" s="552">
        <f t="shared" si="367"/>
        <v>461.00913121396536</v>
      </c>
      <c r="BB123" s="552">
        <f t="shared" si="367"/>
        <v>463.28578323318186</v>
      </c>
      <c r="BC123" s="552">
        <f t="shared" si="367"/>
        <v>463.94530605039176</v>
      </c>
      <c r="BD123" s="552">
        <f t="shared" si="367"/>
        <v>464.59151599804545</v>
      </c>
      <c r="BE123" s="552">
        <f t="shared" si="367"/>
        <v>468.58799016063381</v>
      </c>
      <c r="BF123" s="552">
        <f t="shared" si="367"/>
        <v>472.62122369777569</v>
      </c>
      <c r="BG123" s="552">
        <f t="shared" si="367"/>
        <v>473.29403622992584</v>
      </c>
      <c r="BH123" s="552">
        <f t="shared" si="367"/>
        <v>472.20809021244668</v>
      </c>
      <c r="BI123" s="552">
        <f t="shared" si="367"/>
        <v>479.77545016831999</v>
      </c>
      <c r="BJ123" s="552">
        <f t="shared" si="367"/>
        <v>482.14477796128568</v>
      </c>
      <c r="BK123" s="552">
        <f t="shared" si="367"/>
        <v>482.83114800278548</v>
      </c>
      <c r="BL123" s="552">
        <f t="shared" si="367"/>
        <v>481.72331962940245</v>
      </c>
      <c r="BM123" s="552">
        <f t="shared" si="367"/>
        <v>489.44316567679618</v>
      </c>
      <c r="BN123" s="552">
        <f t="shared" si="367"/>
        <v>491.86023661093486</v>
      </c>
      <c r="BO123" s="552">
        <f t="shared" si="367"/>
        <v>492.56043735238484</v>
      </c>
      <c r="BP123" s="552">
        <f t="shared" si="367"/>
        <v>491.43028568267141</v>
      </c>
      <c r="BQ123" s="552">
        <f t="shared" ref="BQ123:CV123" si="368" xml:space="preserve"> BQ$113</f>
        <v>499.3056904926683</v>
      </c>
      <c r="BR123" s="552">
        <f t="shared" si="368"/>
        <v>501.77146661617599</v>
      </c>
      <c r="BS123" s="552">
        <f t="shared" si="368"/>
        <v>502.48577675310412</v>
      </c>
      <c r="BT123" s="552">
        <f t="shared" si="368"/>
        <v>503.18566810507559</v>
      </c>
      <c r="BU123" s="552">
        <f t="shared" si="368"/>
        <v>507.51413397739498</v>
      </c>
      <c r="BV123" s="552">
        <f t="shared" si="368"/>
        <v>511.88241286783227</v>
      </c>
      <c r="BW123" s="552">
        <f t="shared" si="368"/>
        <v>512.61111671162098</v>
      </c>
      <c r="BX123" s="552">
        <f t="shared" si="368"/>
        <v>511.43495990824613</v>
      </c>
      <c r="BY123" s="552">
        <f t="shared" si="368"/>
        <v>519.63094916777413</v>
      </c>
      <c r="BZ123" s="552">
        <f t="shared" si="368"/>
        <v>522.19709974825173</v>
      </c>
      <c r="CA123" s="552">
        <f t="shared" si="368"/>
        <v>522.94048733930026</v>
      </c>
      <c r="CB123" s="552">
        <f t="shared" si="368"/>
        <v>521.74063038752411</v>
      </c>
      <c r="CC123" s="552">
        <f t="shared" si="368"/>
        <v>530.10177293374852</v>
      </c>
      <c r="CD123" s="552">
        <f t="shared" si="368"/>
        <v>532.71963273310189</v>
      </c>
      <c r="CE123" s="552">
        <f t="shared" si="368"/>
        <v>533.47799995626838</v>
      </c>
      <c r="CF123" s="552">
        <f t="shared" si="368"/>
        <v>532.25396528623548</v>
      </c>
      <c r="CG123" s="552">
        <f t="shared" si="368"/>
        <v>540.78358904056336</v>
      </c>
      <c r="CH123" s="552">
        <f t="shared" si="368"/>
        <v>543.4542000254396</v>
      </c>
      <c r="CI123" s="552">
        <f t="shared" si="368"/>
        <v>544.22784872781062</v>
      </c>
      <c r="CJ123" s="552">
        <f t="shared" si="368"/>
        <v>544.98588086015855</v>
      </c>
      <c r="CK123" s="552">
        <f t="shared" si="368"/>
        <v>549.67391737575042</v>
      </c>
      <c r="CL123" s="552">
        <f t="shared" si="368"/>
        <v>554.40507422271094</v>
      </c>
      <c r="CM123" s="552">
        <f t="shared" si="368"/>
        <v>555.19431233374246</v>
      </c>
      <c r="CN123" s="552">
        <f t="shared" si="368"/>
        <v>553.92045083063033</v>
      </c>
      <c r="CO123" s="552">
        <f t="shared" si="368"/>
        <v>562.79729035379307</v>
      </c>
      <c r="CP123" s="552">
        <f t="shared" si="368"/>
        <v>565.57661401733867</v>
      </c>
      <c r="CQ123" s="552">
        <f t="shared" si="368"/>
        <v>566.38175567141991</v>
      </c>
      <c r="CR123" s="552">
        <f t="shared" si="368"/>
        <v>565.0822252212929</v>
      </c>
      <c r="CS123" s="552">
        <f t="shared" si="368"/>
        <v>574.13793750481534</v>
      </c>
      <c r="CT123" s="552">
        <f t="shared" si="368"/>
        <v>576.97326593158016</v>
      </c>
      <c r="CU123" s="552">
        <f t="shared" si="368"/>
        <v>577.79463159306522</v>
      </c>
      <c r="CV123" s="552">
        <f t="shared" si="368"/>
        <v>576.46891495379077</v>
      </c>
      <c r="CW123" s="552">
        <f t="shared" ref="CW123:EA123" si="369" xml:space="preserve"> CW$113</f>
        <v>585.70710437334219</v>
      </c>
      <c r="CX123" s="552">
        <f t="shared" si="369"/>
        <v>588.59956608734274</v>
      </c>
      <c r="CY123" s="552">
        <f t="shared" si="369"/>
        <v>589.4374826781027</v>
      </c>
      <c r="CZ123" s="552">
        <f t="shared" si="369"/>
        <v>590.25848541238895</v>
      </c>
      <c r="DA123" s="552">
        <f t="shared" si="369"/>
        <v>595.33596251855499</v>
      </c>
      <c r="DB123" s="552">
        <f t="shared" si="369"/>
        <v>600.46014201166008</v>
      </c>
      <c r="DC123" s="552">
        <f t="shared" si="369"/>
        <v>601.31494304120611</v>
      </c>
      <c r="DD123" s="552">
        <f t="shared" si="369"/>
        <v>599.93526039646395</v>
      </c>
      <c r="DE123" s="552">
        <f t="shared" si="369"/>
        <v>609.54950919850853</v>
      </c>
      <c r="DF123" s="552">
        <f t="shared" si="369"/>
        <v>612.55971447855336</v>
      </c>
      <c r="DG123" s="552">
        <f t="shared" si="369"/>
        <v>613.43174017677939</v>
      </c>
      <c r="DH123" s="552">
        <f t="shared" si="369"/>
        <v>612.02425623604233</v>
      </c>
      <c r="DI123" s="552">
        <f t="shared" si="369"/>
        <v>205.83356151456599</v>
      </c>
      <c r="DJ123" s="552">
        <f t="shared" si="369"/>
        <v>0</v>
      </c>
      <c r="DK123" s="552">
        <f t="shared" si="369"/>
        <v>0</v>
      </c>
      <c r="DL123" s="552">
        <f t="shared" si="369"/>
        <v>0</v>
      </c>
      <c r="DM123" s="552">
        <f t="shared" si="369"/>
        <v>0</v>
      </c>
      <c r="DN123" s="552">
        <f t="shared" si="369"/>
        <v>0</v>
      </c>
      <c r="DO123" s="552">
        <f t="shared" si="369"/>
        <v>0</v>
      </c>
      <c r="DP123" s="552">
        <f t="shared" si="369"/>
        <v>0</v>
      </c>
      <c r="DQ123" s="552">
        <f t="shared" si="369"/>
        <v>0</v>
      </c>
      <c r="DR123" s="552">
        <f t="shared" si="369"/>
        <v>0</v>
      </c>
      <c r="DS123" s="552">
        <f t="shared" si="369"/>
        <v>0</v>
      </c>
      <c r="DT123" s="552">
        <f t="shared" si="369"/>
        <v>0</v>
      </c>
      <c r="DU123" s="552">
        <f t="shared" si="369"/>
        <v>0</v>
      </c>
      <c r="DV123" s="552">
        <f t="shared" si="369"/>
        <v>0</v>
      </c>
      <c r="DW123" s="552">
        <f t="shared" si="369"/>
        <v>0</v>
      </c>
      <c r="DX123" s="552">
        <f t="shared" si="369"/>
        <v>0</v>
      </c>
      <c r="DY123" s="552">
        <f t="shared" si="369"/>
        <v>0</v>
      </c>
      <c r="DZ123" s="552">
        <f t="shared" si="369"/>
        <v>0</v>
      </c>
      <c r="EA123" s="552">
        <f t="shared" si="369"/>
        <v>0</v>
      </c>
    </row>
    <row r="124" spans="1:131" s="548" customFormat="1" outlineLevel="2" x14ac:dyDescent="0.35">
      <c r="A124" s="485"/>
      <c r="B124" s="485"/>
      <c r="C124" s="486"/>
      <c r="D124" s="487"/>
      <c r="E124" s="488" t="s">
        <v>214</v>
      </c>
      <c r="F124" s="488"/>
      <c r="G124" s="488" t="str">
        <f xml:space="preserve"> SMU</f>
        <v>$ 000s</v>
      </c>
      <c r="H124" s="488"/>
      <c r="I124" s="489"/>
      <c r="J124" s="488">
        <f t="shared" ref="J124:BU124" si="370" xml:space="preserve"> IF( J119 = 1, $F118, J121 + J122 - J123)</f>
        <v>0</v>
      </c>
      <c r="K124" s="488">
        <f t="shared" si="370"/>
        <v>0</v>
      </c>
      <c r="L124" s="488">
        <f t="shared" si="370"/>
        <v>0</v>
      </c>
      <c r="M124" s="488">
        <f t="shared" si="370"/>
        <v>124.24450549450546</v>
      </c>
      <c r="N124" s="488">
        <f t="shared" si="370"/>
        <v>123.50849184782606</v>
      </c>
      <c r="O124" s="488">
        <f t="shared" si="370"/>
        <v>124.1260343070652</v>
      </c>
      <c r="P124" s="488">
        <f t="shared" si="370"/>
        <v>127.51881257812494</v>
      </c>
      <c r="Q124" s="488">
        <f t="shared" si="370"/>
        <v>126.7480944801253</v>
      </c>
      <c r="R124" s="488">
        <f t="shared" si="370"/>
        <v>125.99724978999842</v>
      </c>
      <c r="S124" s="488">
        <f t="shared" si="370"/>
        <v>126.62723603894841</v>
      </c>
      <c r="T124" s="488">
        <f t="shared" si="370"/>
        <v>130.08838049067964</v>
      </c>
      <c r="U124" s="488">
        <f t="shared" si="370"/>
        <v>129.30213203716454</v>
      </c>
      <c r="V124" s="488">
        <f t="shared" si="370"/>
        <v>128.53615745064002</v>
      </c>
      <c r="W124" s="488">
        <f t="shared" si="370"/>
        <v>129.17883823789322</v>
      </c>
      <c r="X124" s="488">
        <f t="shared" si="370"/>
        <v>131.25137784039129</v>
      </c>
      <c r="Y124" s="488">
        <f t="shared" si="370"/>
        <v>131.90763472959321</v>
      </c>
      <c r="Z124" s="488">
        <f t="shared" si="370"/>
        <v>131.12622537168414</v>
      </c>
      <c r="AA124" s="488">
        <f t="shared" si="370"/>
        <v>131.78185649854254</v>
      </c>
      <c r="AB124" s="488">
        <f t="shared" si="370"/>
        <v>135.38389390950283</v>
      </c>
      <c r="AC124" s="488">
        <f t="shared" si="370"/>
        <v>134.56563960565404</v>
      </c>
      <c r="AD124" s="488">
        <f t="shared" si="370"/>
        <v>133.7684844579901</v>
      </c>
      <c r="AE124" s="488">
        <f t="shared" si="370"/>
        <v>134.43732688028001</v>
      </c>
      <c r="AF124" s="488">
        <f t="shared" si="370"/>
        <v>138.11194714834113</v>
      </c>
      <c r="AG124" s="488">
        <f t="shared" si="370"/>
        <v>137.27720461063126</v>
      </c>
      <c r="AH124" s="488">
        <f t="shared" si="370"/>
        <v>136.46398638766613</v>
      </c>
      <c r="AI124" s="488">
        <f t="shared" si="370"/>
        <v>137.14630631960443</v>
      </c>
      <c r="AJ124" s="488">
        <f t="shared" si="370"/>
        <v>140.89497202567355</v>
      </c>
      <c r="AK124" s="488">
        <f t="shared" si="370"/>
        <v>140.04340900793596</v>
      </c>
      <c r="AL124" s="488">
        <f t="shared" si="370"/>
        <v>139.21380403066081</v>
      </c>
      <c r="AM124" s="488">
        <f t="shared" si="370"/>
        <v>139.90987305081399</v>
      </c>
      <c r="AN124" s="488">
        <f t="shared" si="370"/>
        <v>142.15458090415666</v>
      </c>
      <c r="AO124" s="488">
        <f t="shared" si="370"/>
        <v>142.86535380867753</v>
      </c>
      <c r="AP124" s="488">
        <f t="shared" si="370"/>
        <v>142.01903187578915</v>
      </c>
      <c r="AQ124" s="488">
        <f t="shared" si="370"/>
        <v>142.72912703516801</v>
      </c>
      <c r="AR124" s="488">
        <f t="shared" si="370"/>
        <v>146.63038984079589</v>
      </c>
      <c r="AS124" s="488">
        <f t="shared" si="370"/>
        <v>145.74416220988991</v>
      </c>
      <c r="AT124" s="488">
        <f t="shared" si="370"/>
        <v>144.88078646636399</v>
      </c>
      <c r="AU124" s="488">
        <f t="shared" si="370"/>
        <v>145.60519039869581</v>
      </c>
      <c r="AV124" s="488">
        <f t="shared" si="370"/>
        <v>149.58506560292682</v>
      </c>
      <c r="AW124" s="488">
        <f t="shared" si="370"/>
        <v>148.68098004159043</v>
      </c>
      <c r="AX124" s="488">
        <f t="shared" si="370"/>
        <v>147.80020684460493</v>
      </c>
      <c r="AY124" s="488">
        <f t="shared" si="370"/>
        <v>148.53920787882794</v>
      </c>
      <c r="AZ124" s="488">
        <f t="shared" si="370"/>
        <v>152.59927956084914</v>
      </c>
      <c r="BA124" s="488">
        <f t="shared" si="370"/>
        <v>151.67697622284402</v>
      </c>
      <c r="BB124" s="488">
        <f t="shared" si="370"/>
        <v>150.77845500500223</v>
      </c>
      <c r="BC124" s="488">
        <f t="shared" si="370"/>
        <v>151.53234728002712</v>
      </c>
      <c r="BD124" s="488">
        <f t="shared" si="370"/>
        <v>153.96352559902539</v>
      </c>
      <c r="BE124" s="488">
        <f t="shared" si="370"/>
        <v>154.73334322702055</v>
      </c>
      <c r="BF124" s="488">
        <f t="shared" si="370"/>
        <v>153.81671635681698</v>
      </c>
      <c r="BG124" s="488">
        <f t="shared" si="370"/>
        <v>154.5857999386011</v>
      </c>
      <c r="BH124" s="488">
        <f t="shared" si="370"/>
        <v>158.81114513692273</v>
      </c>
      <c r="BI124" s="488">
        <f t="shared" si="370"/>
        <v>157.85129755642487</v>
      </c>
      <c r="BJ124" s="488">
        <f t="shared" si="370"/>
        <v>156.91620019590044</v>
      </c>
      <c r="BK124" s="488">
        <f t="shared" si="370"/>
        <v>157.70078119687997</v>
      </c>
      <c r="BL124" s="488">
        <f t="shared" si="370"/>
        <v>162.01126921626121</v>
      </c>
      <c r="BM124" s="488">
        <f t="shared" si="370"/>
        <v>161.03208022649267</v>
      </c>
      <c r="BN124" s="488">
        <f t="shared" si="370"/>
        <v>160.07814018602039</v>
      </c>
      <c r="BO124" s="488">
        <f t="shared" si="370"/>
        <v>160.87853088695044</v>
      </c>
      <c r="BP124" s="488">
        <f t="shared" si="370"/>
        <v>165.27587739786054</v>
      </c>
      <c r="BQ124" s="488">
        <f t="shared" si="370"/>
        <v>164.27695725974161</v>
      </c>
      <c r="BR124" s="488">
        <f t="shared" si="370"/>
        <v>163.30379484988759</v>
      </c>
      <c r="BS124" s="488">
        <f t="shared" si="370"/>
        <v>164.12031382413704</v>
      </c>
      <c r="BT124" s="488">
        <f t="shared" si="370"/>
        <v>166.75345292505176</v>
      </c>
      <c r="BU124" s="488">
        <f t="shared" si="370"/>
        <v>167.58722018967705</v>
      </c>
      <c r="BV124" s="488">
        <f t="shared" ref="BV124:EA124" si="371" xml:space="preserve"> IF( BV119 = 1, $F118, BV121 + BV122 - BV123)</f>
        <v>166.59444807007503</v>
      </c>
      <c r="BW124" s="488">
        <f t="shared" si="371"/>
        <v>167.42742031042542</v>
      </c>
      <c r="BX124" s="488">
        <f t="shared" si="371"/>
        <v>172.00376979891041</v>
      </c>
      <c r="BY124" s="488">
        <f t="shared" si="371"/>
        <v>170.96418657485106</v>
      </c>
      <c r="BZ124" s="488">
        <f t="shared" si="371"/>
        <v>169.95140960003266</v>
      </c>
      <c r="CA124" s="488">
        <f t="shared" si="371"/>
        <v>170.80116664803279</v>
      </c>
      <c r="CB124" s="488">
        <f t="shared" si="371"/>
        <v>175.4697318697456</v>
      </c>
      <c r="CC124" s="488">
        <f t="shared" si="371"/>
        <v>174.40920052328011</v>
      </c>
      <c r="CD124" s="488">
        <f t="shared" si="371"/>
        <v>173.37601558539757</v>
      </c>
      <c r="CE124" s="488">
        <f t="shared" si="371"/>
        <v>174.24289566332459</v>
      </c>
      <c r="CF124" s="488">
        <f t="shared" si="371"/>
        <v>179.00553481145539</v>
      </c>
      <c r="CG124" s="488">
        <f t="shared" si="371"/>
        <v>177.92363322743006</v>
      </c>
      <c r="CH124" s="488">
        <f t="shared" si="371"/>
        <v>176.86962909581109</v>
      </c>
      <c r="CI124" s="488">
        <f t="shared" si="371"/>
        <v>177.75397724129016</v>
      </c>
      <c r="CJ124" s="488">
        <f t="shared" si="371"/>
        <v>180.60585423878774</v>
      </c>
      <c r="CK124" s="488">
        <f t="shared" si="371"/>
        <v>181.50888350998162</v>
      </c>
      <c r="CL124" s="488">
        <f t="shared" si="371"/>
        <v>180.43364066744959</v>
      </c>
      <c r="CM124" s="488">
        <f t="shared" si="371"/>
        <v>181.33580887078688</v>
      </c>
      <c r="CN124" s="488">
        <f t="shared" si="371"/>
        <v>186.29232097992167</v>
      </c>
      <c r="CO124" s="488">
        <f t="shared" si="371"/>
        <v>185.1663783805925</v>
      </c>
      <c r="CP124" s="488">
        <f t="shared" si="371"/>
        <v>184.06946885649006</v>
      </c>
      <c r="CQ124" s="488">
        <f t="shared" si="371"/>
        <v>184.98981620077245</v>
      </c>
      <c r="CR124" s="488">
        <f t="shared" si="371"/>
        <v>190.04620451026028</v>
      </c>
      <c r="CS124" s="488">
        <f t="shared" si="371"/>
        <v>188.89757360387955</v>
      </c>
      <c r="CT124" s="488">
        <f t="shared" si="371"/>
        <v>187.77856080372612</v>
      </c>
      <c r="CU124" s="488">
        <f t="shared" si="371"/>
        <v>188.71745360774469</v>
      </c>
      <c r="CV124" s="488">
        <f t="shared" si="371"/>
        <v>193.8757306730231</v>
      </c>
      <c r="CW124" s="488">
        <f t="shared" si="371"/>
        <v>192.70395427884546</v>
      </c>
      <c r="CX124" s="488">
        <f t="shared" si="371"/>
        <v>191.5623928105631</v>
      </c>
      <c r="CY124" s="488">
        <f t="shared" si="371"/>
        <v>192.52020477461599</v>
      </c>
      <c r="CZ124" s="488">
        <f t="shared" si="371"/>
        <v>195.60899047759324</v>
      </c>
      <c r="DA124" s="488">
        <f t="shared" si="371"/>
        <v>196.58703542998126</v>
      </c>
      <c r="DB124" s="488">
        <f t="shared" si="371"/>
        <v>195.42247092661887</v>
      </c>
      <c r="DC124" s="488">
        <f t="shared" si="371"/>
        <v>196.39958328125181</v>
      </c>
      <c r="DD124" s="488">
        <f t="shared" si="371"/>
        <v>201.76783855760607</v>
      </c>
      <c r="DE124" s="488">
        <f t="shared" si="371"/>
        <v>200.54836261027981</v>
      </c>
      <c r="DF124" s="488">
        <f t="shared" si="371"/>
        <v>199.36033154916458</v>
      </c>
      <c r="DG124" s="488">
        <f t="shared" si="371"/>
        <v>200.35713320691048</v>
      </c>
      <c r="DH124" s="488">
        <f t="shared" si="371"/>
        <v>205.83356151456599</v>
      </c>
      <c r="DI124" s="488">
        <f t="shared" si="371"/>
        <v>0</v>
      </c>
      <c r="DJ124" s="488">
        <f t="shared" si="371"/>
        <v>0</v>
      </c>
      <c r="DK124" s="488">
        <f t="shared" si="371"/>
        <v>0</v>
      </c>
      <c r="DL124" s="488">
        <f t="shared" si="371"/>
        <v>0</v>
      </c>
      <c r="DM124" s="488">
        <f t="shared" si="371"/>
        <v>0</v>
      </c>
      <c r="DN124" s="488">
        <f t="shared" si="371"/>
        <v>0</v>
      </c>
      <c r="DO124" s="488">
        <f t="shared" si="371"/>
        <v>0</v>
      </c>
      <c r="DP124" s="488">
        <f t="shared" si="371"/>
        <v>0</v>
      </c>
      <c r="DQ124" s="488">
        <f t="shared" si="371"/>
        <v>0</v>
      </c>
      <c r="DR124" s="488">
        <f t="shared" si="371"/>
        <v>0</v>
      </c>
      <c r="DS124" s="488">
        <f t="shared" si="371"/>
        <v>0</v>
      </c>
      <c r="DT124" s="488">
        <f t="shared" si="371"/>
        <v>0</v>
      </c>
      <c r="DU124" s="488">
        <f t="shared" si="371"/>
        <v>0</v>
      </c>
      <c r="DV124" s="488">
        <f t="shared" si="371"/>
        <v>0</v>
      </c>
      <c r="DW124" s="488">
        <f t="shared" si="371"/>
        <v>0</v>
      </c>
      <c r="DX124" s="488">
        <f t="shared" si="371"/>
        <v>0</v>
      </c>
      <c r="DY124" s="488">
        <f t="shared" si="371"/>
        <v>0</v>
      </c>
      <c r="DZ124" s="488">
        <f t="shared" si="371"/>
        <v>0</v>
      </c>
      <c r="EA124" s="488">
        <f t="shared" si="371"/>
        <v>0</v>
      </c>
    </row>
    <row r="125" spans="1:131" outlineLevel="2" x14ac:dyDescent="0.35"/>
    <row r="127" spans="1:131" x14ac:dyDescent="0.35">
      <c r="A127" s="8" t="s">
        <v>63</v>
      </c>
    </row>
  </sheetData>
  <conditionalFormatting sqref="J3:EA3">
    <cfRule type="cellIs" dxfId="54" priority="4" stopIfTrue="1" operator="equal">
      <formula>"Operations"</formula>
    </cfRule>
  </conditionalFormatting>
  <conditionalFormatting sqref="J3:EA3">
    <cfRule type="cellIs" dxfId="53" priority="3" operator="equal">
      <formula>"Fin Close"</formula>
    </cfRule>
  </conditionalFormatting>
  <conditionalFormatting sqref="F2:F4">
    <cfRule type="cellIs" dxfId="52" priority="1" stopIfTrue="1" operator="notEqual">
      <formula>0</formula>
    </cfRule>
    <cfRule type="cellIs" dxfId="51" priority="2" stopIfTrue="1" operator="equal">
      <formula>""</formula>
    </cfRule>
  </conditionalFormatting>
  <dataValidations count="1">
    <dataValidation allowBlank="1" showInputMessage="1" showErrorMessage="1" sqref="E17:H20 E11:H11 E26:H27 E33:H34 E44:H44 E70:H70 E57:H57 E80:H80 E93:H93 E104:H104 E118:H118" xr:uid="{8F00B940-FF77-47EC-B865-CA2E140CD67B}"/>
  </dataValidations>
  <printOptions verticalCentered="1" gridLines="1"/>
  <pageMargins left="0.74803149606299213" right="0.74803149606299213" top="0.98425196850393704" bottom="0.98425196850393704" header="0.51181102362204722" footer="0.51181102362204722"/>
  <pageSetup paperSize="9" scale="55" orientation="landscape" blackAndWhite="1" horizontalDpi="300" verticalDpi="300" r:id="rId1"/>
  <headerFooter alignWithMargins="0">
    <oddHeader>&amp;L&amp;"Arial,Bold"&amp;14PROJECT AIRCO&amp;C&amp;"Arial,Bold"&amp;14Sheet: &amp;A&amp;R&amp;"Arial,Bold"&amp;14STRICTLY CONFIDENTIAL</oddHeader>
    <oddFooter>&amp;L&amp;12&amp;F (Printed on &amp;D at &amp;T) &amp;R&amp;12Page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B57C-822D-47FA-845B-B3733492E297}">
  <sheetPr>
    <outlinePr summaryBelow="0" summaryRight="0"/>
  </sheetPr>
  <dimension ref="A1:EA22"/>
  <sheetViews>
    <sheetView defaultGridColor="0" colorId="8" zoomScale="110" zoomScaleNormal="110" workbookViewId="0">
      <pane xSplit="9" ySplit="5" topLeftCell="J6" activePane="bottomRight" state="frozen"/>
      <selection activeCell="E45" sqref="E45"/>
      <selection pane="topRight" activeCell="E45" sqref="E45"/>
      <selection pane="bottomLeft" activeCell="E45" sqref="E45"/>
      <selection pane="bottomRight" activeCell="A12" sqref="A12"/>
    </sheetView>
  </sheetViews>
  <sheetFormatPr defaultColWidth="0" defaultRowHeight="13.15" outlineLevelRow="2" x14ac:dyDescent="0.35"/>
  <cols>
    <col min="1" max="2" width="1.19921875" style="8" customWidth="1"/>
    <col min="3" max="3" width="1.19921875" style="13" customWidth="1"/>
    <col min="4" max="4" width="1.19921875" style="34" customWidth="1"/>
    <col min="5" max="5" width="40.796875" style="7" customWidth="1"/>
    <col min="6" max="6" width="12.796875" style="7" customWidth="1"/>
    <col min="7" max="8" width="11.796875" style="7" customWidth="1"/>
    <col min="9" max="9" width="2.796875" style="6" customWidth="1"/>
    <col min="10" max="131" width="11.796875" style="7" customWidth="1"/>
    <col min="132" max="16384" width="11.796875" hidden="1"/>
  </cols>
  <sheetData>
    <row r="1" spans="1:131" ht="25.15" x14ac:dyDescent="0.35">
      <c r="A1" s="16" t="str">
        <f ca="1" xml:space="preserve"> RIGHT(CELL("filename", A1), LEN(CELL("filename", A1)) - SEARCH("]", CELL("filename", A1))) &amp; " - " &amp; InpC!F3</f>
        <v>Asset - Base case 1</v>
      </c>
    </row>
    <row r="2" spans="1:131" x14ac:dyDescent="0.35">
      <c r="A2" s="35"/>
      <c r="B2" s="35"/>
      <c r="C2" s="36"/>
      <c r="D2" s="37"/>
      <c r="E2" s="24" t="str">
        <f xml:space="preserve"> Time!E$25</f>
        <v>Model period ending</v>
      </c>
      <c r="F2" s="244">
        <f xml:space="preserve"> Check!$F$9</f>
        <v>0</v>
      </c>
      <c r="G2" s="25" t="s">
        <v>23</v>
      </c>
      <c r="H2" s="17"/>
      <c r="I2" s="104"/>
      <c r="J2" s="17">
        <f xml:space="preserve"> Time!J$25</f>
        <v>44104</v>
      </c>
      <c r="K2" s="17">
        <f xml:space="preserve"> Time!K$25</f>
        <v>44196</v>
      </c>
      <c r="L2" s="17">
        <f xml:space="preserve"> Time!L$25</f>
        <v>44286</v>
      </c>
      <c r="M2" s="17">
        <f xml:space="preserve"> Time!M$25</f>
        <v>44377</v>
      </c>
      <c r="N2" s="17">
        <f xml:space="preserve"> Time!N$25</f>
        <v>44469</v>
      </c>
      <c r="O2" s="17">
        <f xml:space="preserve"> Time!O$25</f>
        <v>44561</v>
      </c>
      <c r="P2" s="17">
        <f xml:space="preserve"> Time!P$25</f>
        <v>44651</v>
      </c>
      <c r="Q2" s="17">
        <f xml:space="preserve"> Time!Q$25</f>
        <v>44742</v>
      </c>
      <c r="R2" s="17">
        <f xml:space="preserve"> Time!R$25</f>
        <v>44834</v>
      </c>
      <c r="S2" s="17">
        <f xml:space="preserve"> Time!S$25</f>
        <v>44926</v>
      </c>
      <c r="T2" s="17">
        <f xml:space="preserve"> Time!T$25</f>
        <v>45016</v>
      </c>
      <c r="U2" s="17">
        <f xml:space="preserve"> Time!U$25</f>
        <v>45107</v>
      </c>
      <c r="V2" s="17">
        <f xml:space="preserve"> Time!V$25</f>
        <v>45199</v>
      </c>
      <c r="W2" s="17">
        <f xml:space="preserve"> Time!W$25</f>
        <v>45291</v>
      </c>
      <c r="X2" s="17">
        <f xml:space="preserve"> Time!X$25</f>
        <v>45382</v>
      </c>
      <c r="Y2" s="17">
        <f xml:space="preserve"> Time!Y$25</f>
        <v>45473</v>
      </c>
      <c r="Z2" s="17">
        <f xml:space="preserve"> Time!Z$25</f>
        <v>45565</v>
      </c>
      <c r="AA2" s="17">
        <f xml:space="preserve"> Time!AA$25</f>
        <v>45657</v>
      </c>
      <c r="AB2" s="17">
        <f xml:space="preserve"> Time!AB$25</f>
        <v>45747</v>
      </c>
      <c r="AC2" s="17">
        <f xml:space="preserve"> Time!AC$25</f>
        <v>45838</v>
      </c>
      <c r="AD2" s="17">
        <f xml:space="preserve"> Time!AD$25</f>
        <v>45930</v>
      </c>
      <c r="AE2" s="17">
        <f xml:space="preserve"> Time!AE$25</f>
        <v>46022</v>
      </c>
      <c r="AF2" s="17">
        <f xml:space="preserve"> Time!AF$25</f>
        <v>46112</v>
      </c>
      <c r="AG2" s="17">
        <f xml:space="preserve"> Time!AG$25</f>
        <v>46203</v>
      </c>
      <c r="AH2" s="17">
        <f xml:space="preserve"> Time!AH$25</f>
        <v>46295</v>
      </c>
      <c r="AI2" s="17">
        <f xml:space="preserve"> Time!AI$25</f>
        <v>46387</v>
      </c>
      <c r="AJ2" s="17">
        <f xml:space="preserve"> Time!AJ$25</f>
        <v>46477</v>
      </c>
      <c r="AK2" s="17">
        <f xml:space="preserve"> Time!AK$25</f>
        <v>46568</v>
      </c>
      <c r="AL2" s="17">
        <f xml:space="preserve"> Time!AL$25</f>
        <v>46660</v>
      </c>
      <c r="AM2" s="17">
        <f xml:space="preserve"> Time!AM$25</f>
        <v>46752</v>
      </c>
      <c r="AN2" s="17">
        <f xml:space="preserve"> Time!AN$25</f>
        <v>46843</v>
      </c>
      <c r="AO2" s="17">
        <f xml:space="preserve"> Time!AO$25</f>
        <v>46934</v>
      </c>
      <c r="AP2" s="17">
        <f xml:space="preserve"> Time!AP$25</f>
        <v>47026</v>
      </c>
      <c r="AQ2" s="17">
        <f xml:space="preserve"> Time!AQ$25</f>
        <v>47118</v>
      </c>
      <c r="AR2" s="17">
        <f xml:space="preserve"> Time!AR$25</f>
        <v>47208</v>
      </c>
      <c r="AS2" s="17">
        <f xml:space="preserve"> Time!AS$25</f>
        <v>47299</v>
      </c>
      <c r="AT2" s="17">
        <f xml:space="preserve"> Time!AT$25</f>
        <v>47391</v>
      </c>
      <c r="AU2" s="17">
        <f xml:space="preserve"> Time!AU$25</f>
        <v>47483</v>
      </c>
      <c r="AV2" s="17">
        <f xml:space="preserve"> Time!AV$25</f>
        <v>47573</v>
      </c>
      <c r="AW2" s="17">
        <f xml:space="preserve"> Time!AW$25</f>
        <v>47664</v>
      </c>
      <c r="AX2" s="17">
        <f xml:space="preserve"> Time!AX$25</f>
        <v>47756</v>
      </c>
      <c r="AY2" s="17">
        <f xml:space="preserve"> Time!AY$25</f>
        <v>47848</v>
      </c>
      <c r="AZ2" s="17">
        <f xml:space="preserve"> Time!AZ$25</f>
        <v>47938</v>
      </c>
      <c r="BA2" s="17">
        <f xml:space="preserve"> Time!BA$25</f>
        <v>48029</v>
      </c>
      <c r="BB2" s="17">
        <f xml:space="preserve"> Time!BB$25</f>
        <v>48121</v>
      </c>
      <c r="BC2" s="17">
        <f xml:space="preserve"> Time!BC$25</f>
        <v>48213</v>
      </c>
      <c r="BD2" s="17">
        <f xml:space="preserve"> Time!BD$25</f>
        <v>48304</v>
      </c>
      <c r="BE2" s="17">
        <f xml:space="preserve"> Time!BE$25</f>
        <v>48395</v>
      </c>
      <c r="BF2" s="17">
        <f xml:space="preserve"> Time!BF$25</f>
        <v>48487</v>
      </c>
      <c r="BG2" s="17">
        <f xml:space="preserve"> Time!BG$25</f>
        <v>48579</v>
      </c>
      <c r="BH2" s="17">
        <f xml:space="preserve"> Time!BH$25</f>
        <v>48669</v>
      </c>
      <c r="BI2" s="17">
        <f xml:space="preserve"> Time!BI$25</f>
        <v>48760</v>
      </c>
      <c r="BJ2" s="17">
        <f xml:space="preserve"> Time!BJ$25</f>
        <v>48852</v>
      </c>
      <c r="BK2" s="17">
        <f xml:space="preserve"> Time!BK$25</f>
        <v>48944</v>
      </c>
      <c r="BL2" s="17">
        <f xml:space="preserve"> Time!BL$25</f>
        <v>49034</v>
      </c>
      <c r="BM2" s="17">
        <f xml:space="preserve"> Time!BM$25</f>
        <v>49125</v>
      </c>
      <c r="BN2" s="17">
        <f xml:space="preserve"> Time!BN$25</f>
        <v>49217</v>
      </c>
      <c r="BO2" s="17">
        <f xml:space="preserve"> Time!BO$25</f>
        <v>49309</v>
      </c>
      <c r="BP2" s="17">
        <f xml:space="preserve"> Time!BP$25</f>
        <v>49399</v>
      </c>
      <c r="BQ2" s="17">
        <f xml:space="preserve"> Time!BQ$25</f>
        <v>49490</v>
      </c>
      <c r="BR2" s="17">
        <f xml:space="preserve"> Time!BR$25</f>
        <v>49582</v>
      </c>
      <c r="BS2" s="17">
        <f xml:space="preserve"> Time!BS$25</f>
        <v>49674</v>
      </c>
      <c r="BT2" s="17">
        <f xml:space="preserve"> Time!BT$25</f>
        <v>49765</v>
      </c>
      <c r="BU2" s="17">
        <f xml:space="preserve"> Time!BU$25</f>
        <v>49856</v>
      </c>
      <c r="BV2" s="17">
        <f xml:space="preserve"> Time!BV$25</f>
        <v>49948</v>
      </c>
      <c r="BW2" s="17">
        <f xml:space="preserve"> Time!BW$25</f>
        <v>50040</v>
      </c>
      <c r="BX2" s="17">
        <f xml:space="preserve"> Time!BX$25</f>
        <v>50130</v>
      </c>
      <c r="BY2" s="17">
        <f xml:space="preserve"> Time!BY$25</f>
        <v>50221</v>
      </c>
      <c r="BZ2" s="17">
        <f xml:space="preserve"> Time!BZ$25</f>
        <v>50313</v>
      </c>
      <c r="CA2" s="17">
        <f xml:space="preserve"> Time!CA$25</f>
        <v>50405</v>
      </c>
      <c r="CB2" s="17">
        <f xml:space="preserve"> Time!CB$25</f>
        <v>50495</v>
      </c>
      <c r="CC2" s="17">
        <f xml:space="preserve"> Time!CC$25</f>
        <v>50586</v>
      </c>
      <c r="CD2" s="17">
        <f xml:space="preserve"> Time!CD$25</f>
        <v>50678</v>
      </c>
      <c r="CE2" s="17">
        <f xml:space="preserve"> Time!CE$25</f>
        <v>50770</v>
      </c>
      <c r="CF2" s="17">
        <f xml:space="preserve"> Time!CF$25</f>
        <v>50860</v>
      </c>
      <c r="CG2" s="17">
        <f xml:space="preserve"> Time!CG$25</f>
        <v>50951</v>
      </c>
      <c r="CH2" s="17">
        <f xml:space="preserve"> Time!CH$25</f>
        <v>51043</v>
      </c>
      <c r="CI2" s="17">
        <f xml:space="preserve"> Time!CI$25</f>
        <v>51135</v>
      </c>
      <c r="CJ2" s="17">
        <f xml:space="preserve"> Time!CJ$25</f>
        <v>51226</v>
      </c>
      <c r="CK2" s="17">
        <f xml:space="preserve"> Time!CK$25</f>
        <v>51317</v>
      </c>
      <c r="CL2" s="17">
        <f xml:space="preserve"> Time!CL$25</f>
        <v>51409</v>
      </c>
      <c r="CM2" s="17">
        <f xml:space="preserve"> Time!CM$25</f>
        <v>51501</v>
      </c>
      <c r="CN2" s="17">
        <f xml:space="preserve"> Time!CN$25</f>
        <v>51591</v>
      </c>
      <c r="CO2" s="17">
        <f xml:space="preserve"> Time!CO$25</f>
        <v>51682</v>
      </c>
      <c r="CP2" s="17">
        <f xml:space="preserve"> Time!CP$25</f>
        <v>51774</v>
      </c>
      <c r="CQ2" s="17">
        <f xml:space="preserve"> Time!CQ$25</f>
        <v>51866</v>
      </c>
      <c r="CR2" s="17">
        <f xml:space="preserve"> Time!CR$25</f>
        <v>51956</v>
      </c>
      <c r="CS2" s="17">
        <f xml:space="preserve"> Time!CS$25</f>
        <v>52047</v>
      </c>
      <c r="CT2" s="17">
        <f xml:space="preserve"> Time!CT$25</f>
        <v>52139</v>
      </c>
      <c r="CU2" s="17">
        <f xml:space="preserve"> Time!CU$25</f>
        <v>52231</v>
      </c>
      <c r="CV2" s="17">
        <f xml:space="preserve"> Time!CV$25</f>
        <v>52321</v>
      </c>
      <c r="CW2" s="17">
        <f xml:space="preserve"> Time!CW$25</f>
        <v>52412</v>
      </c>
      <c r="CX2" s="17">
        <f xml:space="preserve"> Time!CX$25</f>
        <v>52504</v>
      </c>
      <c r="CY2" s="17">
        <f xml:space="preserve"> Time!CY$25</f>
        <v>52596</v>
      </c>
      <c r="CZ2" s="17">
        <f xml:space="preserve"> Time!CZ$25</f>
        <v>52687</v>
      </c>
      <c r="DA2" s="17">
        <f xml:space="preserve"> Time!DA$25</f>
        <v>52778</v>
      </c>
      <c r="DB2" s="17">
        <f xml:space="preserve"> Time!DB$25</f>
        <v>52870</v>
      </c>
      <c r="DC2" s="17">
        <f xml:space="preserve"> Time!DC$25</f>
        <v>52962</v>
      </c>
      <c r="DD2" s="17">
        <f xml:space="preserve"> Time!DD$25</f>
        <v>53052</v>
      </c>
      <c r="DE2" s="17">
        <f xml:space="preserve"> Time!DE$25</f>
        <v>53143</v>
      </c>
      <c r="DF2" s="17">
        <f xml:space="preserve"> Time!DF$25</f>
        <v>53235</v>
      </c>
      <c r="DG2" s="17">
        <f xml:space="preserve"> Time!DG$25</f>
        <v>53327</v>
      </c>
      <c r="DH2" s="17">
        <f xml:space="preserve"> Time!DH$25</f>
        <v>53417</v>
      </c>
      <c r="DI2" s="17">
        <f xml:space="preserve"> Time!DI$25</f>
        <v>53508</v>
      </c>
      <c r="DJ2" s="17">
        <f xml:space="preserve"> Time!DJ$25</f>
        <v>53600</v>
      </c>
      <c r="DK2" s="17">
        <f xml:space="preserve"> Time!DK$25</f>
        <v>53692</v>
      </c>
      <c r="DL2" s="17">
        <f xml:space="preserve"> Time!DL$25</f>
        <v>53782</v>
      </c>
      <c r="DM2" s="17">
        <f xml:space="preserve"> Time!DM$25</f>
        <v>53873</v>
      </c>
      <c r="DN2" s="17">
        <f xml:space="preserve"> Time!DN$25</f>
        <v>53965</v>
      </c>
      <c r="DO2" s="17">
        <f xml:space="preserve"> Time!DO$25</f>
        <v>54057</v>
      </c>
      <c r="DP2" s="17">
        <f xml:space="preserve"> Time!DP$25</f>
        <v>54148</v>
      </c>
      <c r="DQ2" s="17">
        <f xml:space="preserve"> Time!DQ$25</f>
        <v>54239</v>
      </c>
      <c r="DR2" s="17">
        <f xml:space="preserve"> Time!DR$25</f>
        <v>54331</v>
      </c>
      <c r="DS2" s="17">
        <f xml:space="preserve"> Time!DS$25</f>
        <v>54423</v>
      </c>
      <c r="DT2" s="17">
        <f xml:space="preserve"> Time!DT$25</f>
        <v>54513</v>
      </c>
      <c r="DU2" s="17">
        <f xml:space="preserve"> Time!DU$25</f>
        <v>54604</v>
      </c>
      <c r="DV2" s="17">
        <f xml:space="preserve"> Time!DV$25</f>
        <v>54696</v>
      </c>
      <c r="DW2" s="17">
        <f xml:space="preserve"> Time!DW$25</f>
        <v>54788</v>
      </c>
      <c r="DX2" s="17">
        <f xml:space="preserve"> Time!DX$25</f>
        <v>54878</v>
      </c>
      <c r="DY2" s="17">
        <f xml:space="preserve"> Time!DY$25</f>
        <v>54969</v>
      </c>
      <c r="DZ2" s="17">
        <f xml:space="preserve"> Time!DZ$25</f>
        <v>55061</v>
      </c>
      <c r="EA2" s="17">
        <f xml:space="preserve"> Time!EA$25</f>
        <v>55153</v>
      </c>
    </row>
    <row r="3" spans="1:131" x14ac:dyDescent="0.35">
      <c r="E3" s="10" t="str">
        <f xml:space="preserve"> Time!E$67</f>
        <v>Timeline label</v>
      </c>
      <c r="F3" s="244">
        <f xml:space="preserve"> Output!J2</f>
        <v>0</v>
      </c>
      <c r="G3" s="49" t="s">
        <v>25</v>
      </c>
      <c r="H3" s="10"/>
      <c r="I3" s="105"/>
      <c r="J3" s="31" t="str">
        <f xml:space="preserve"> Time!J$67</f>
        <v>Pre-fcst</v>
      </c>
      <c r="K3" s="31" t="str">
        <f xml:space="preserve"> Time!K$67</f>
        <v>Pre-fcst</v>
      </c>
      <c r="L3" s="31" t="str">
        <f xml:space="preserve"> Time!L$67</f>
        <v>Fin Close</v>
      </c>
      <c r="M3" s="31" t="str">
        <f xml:space="preserve"> Time!M$67</f>
        <v>Operations</v>
      </c>
      <c r="N3" s="31" t="str">
        <f xml:space="preserve"> Time!N$67</f>
        <v>Operations</v>
      </c>
      <c r="O3" s="31" t="str">
        <f xml:space="preserve"> Time!O$67</f>
        <v>Operations</v>
      </c>
      <c r="P3" s="31" t="str">
        <f xml:space="preserve"> Time!P$67</f>
        <v>Operations</v>
      </c>
      <c r="Q3" s="31" t="str">
        <f xml:space="preserve"> Time!Q$67</f>
        <v>Operations</v>
      </c>
      <c r="R3" s="31" t="str">
        <f xml:space="preserve"> Time!R$67</f>
        <v>Operations</v>
      </c>
      <c r="S3" s="31" t="str">
        <f xml:space="preserve"> Time!S$67</f>
        <v>Operations</v>
      </c>
      <c r="T3" s="31" t="str">
        <f xml:space="preserve"> Time!T$67</f>
        <v>Operations</v>
      </c>
      <c r="U3" s="31" t="str">
        <f xml:space="preserve"> Time!U$67</f>
        <v>Operations</v>
      </c>
      <c r="V3" s="31" t="str">
        <f xml:space="preserve"> Time!V$67</f>
        <v>Operations</v>
      </c>
      <c r="W3" s="31" t="str">
        <f xml:space="preserve"> Time!W$67</f>
        <v>Operations</v>
      </c>
      <c r="X3" s="31" t="str">
        <f xml:space="preserve"> Time!X$67</f>
        <v>Operations</v>
      </c>
      <c r="Y3" s="31" t="str">
        <f xml:space="preserve"> Time!Y$67</f>
        <v>Operations</v>
      </c>
      <c r="Z3" s="31" t="str">
        <f xml:space="preserve"> Time!Z$67</f>
        <v>Operations</v>
      </c>
      <c r="AA3" s="31" t="str">
        <f xml:space="preserve"> Time!AA$67</f>
        <v>Operations</v>
      </c>
      <c r="AB3" s="31" t="str">
        <f xml:space="preserve"> Time!AB$67</f>
        <v>Operations</v>
      </c>
      <c r="AC3" s="31" t="str">
        <f xml:space="preserve"> Time!AC$67</f>
        <v>Operations</v>
      </c>
      <c r="AD3" s="31" t="str">
        <f xml:space="preserve"> Time!AD$67</f>
        <v>Operations</v>
      </c>
      <c r="AE3" s="31" t="str">
        <f xml:space="preserve"> Time!AE$67</f>
        <v>Operations</v>
      </c>
      <c r="AF3" s="31" t="str">
        <f xml:space="preserve"> Time!AF$67</f>
        <v>Operations</v>
      </c>
      <c r="AG3" s="31" t="str">
        <f xml:space="preserve"> Time!AG$67</f>
        <v>Operations</v>
      </c>
      <c r="AH3" s="31" t="str">
        <f xml:space="preserve"> Time!AH$67</f>
        <v>Operations</v>
      </c>
      <c r="AI3" s="31" t="str">
        <f xml:space="preserve"> Time!AI$67</f>
        <v>Operations</v>
      </c>
      <c r="AJ3" s="31" t="str">
        <f xml:space="preserve"> Time!AJ$67</f>
        <v>Operations</v>
      </c>
      <c r="AK3" s="31" t="str">
        <f xml:space="preserve"> Time!AK$67</f>
        <v>Operations</v>
      </c>
      <c r="AL3" s="31" t="str">
        <f xml:space="preserve"> Time!AL$67</f>
        <v>Operations</v>
      </c>
      <c r="AM3" s="31" t="str">
        <f xml:space="preserve"> Time!AM$67</f>
        <v>Operations</v>
      </c>
      <c r="AN3" s="31" t="str">
        <f xml:space="preserve"> Time!AN$67</f>
        <v>Operations</v>
      </c>
      <c r="AO3" s="31" t="str">
        <f xml:space="preserve"> Time!AO$67</f>
        <v>Operations</v>
      </c>
      <c r="AP3" s="31" t="str">
        <f xml:space="preserve"> Time!AP$67</f>
        <v>Operations</v>
      </c>
      <c r="AQ3" s="31" t="str">
        <f xml:space="preserve"> Time!AQ$67</f>
        <v>Operations</v>
      </c>
      <c r="AR3" s="31" t="str">
        <f xml:space="preserve"> Time!AR$67</f>
        <v>Operations</v>
      </c>
      <c r="AS3" s="31" t="str">
        <f xml:space="preserve"> Time!AS$67</f>
        <v>Operations</v>
      </c>
      <c r="AT3" s="31" t="str">
        <f xml:space="preserve"> Time!AT$67</f>
        <v>Operations</v>
      </c>
      <c r="AU3" s="31" t="str">
        <f xml:space="preserve"> Time!AU$67</f>
        <v>Operations</v>
      </c>
      <c r="AV3" s="31" t="str">
        <f xml:space="preserve"> Time!AV$67</f>
        <v>Operations</v>
      </c>
      <c r="AW3" s="31" t="str">
        <f xml:space="preserve"> Time!AW$67</f>
        <v>Operations</v>
      </c>
      <c r="AX3" s="31" t="str">
        <f xml:space="preserve"> Time!AX$67</f>
        <v>Operations</v>
      </c>
      <c r="AY3" s="31" t="str">
        <f xml:space="preserve"> Time!AY$67</f>
        <v>Operations</v>
      </c>
      <c r="AZ3" s="31" t="str">
        <f xml:space="preserve"> Time!AZ$67</f>
        <v>Operations</v>
      </c>
      <c r="BA3" s="31" t="str">
        <f xml:space="preserve"> Time!BA$67</f>
        <v>Operations</v>
      </c>
      <c r="BB3" s="31" t="str">
        <f xml:space="preserve"> Time!BB$67</f>
        <v>Operations</v>
      </c>
      <c r="BC3" s="31" t="str">
        <f xml:space="preserve"> Time!BC$67</f>
        <v>Operations</v>
      </c>
      <c r="BD3" s="31" t="str">
        <f xml:space="preserve"> Time!BD$67</f>
        <v>Operations</v>
      </c>
      <c r="BE3" s="31" t="str">
        <f xml:space="preserve"> Time!BE$67</f>
        <v>Operations</v>
      </c>
      <c r="BF3" s="31" t="str">
        <f xml:space="preserve"> Time!BF$67</f>
        <v>Operations</v>
      </c>
      <c r="BG3" s="31" t="str">
        <f xml:space="preserve"> Time!BG$67</f>
        <v>Operations</v>
      </c>
      <c r="BH3" s="31" t="str">
        <f xml:space="preserve"> Time!BH$67</f>
        <v>Operations</v>
      </c>
      <c r="BI3" s="31" t="str">
        <f xml:space="preserve"> Time!BI$67</f>
        <v>Operations</v>
      </c>
      <c r="BJ3" s="31" t="str">
        <f xml:space="preserve"> Time!BJ$67</f>
        <v>Operations</v>
      </c>
      <c r="BK3" s="31" t="str">
        <f xml:space="preserve"> Time!BK$67</f>
        <v>Operations</v>
      </c>
      <c r="BL3" s="31" t="str">
        <f xml:space="preserve"> Time!BL$67</f>
        <v>Operations</v>
      </c>
      <c r="BM3" s="31" t="str">
        <f xml:space="preserve"> Time!BM$67</f>
        <v>Operations</v>
      </c>
      <c r="BN3" s="31" t="str">
        <f xml:space="preserve"> Time!BN$67</f>
        <v>Operations</v>
      </c>
      <c r="BO3" s="31" t="str">
        <f xml:space="preserve"> Time!BO$67</f>
        <v>Operations</v>
      </c>
      <c r="BP3" s="31" t="str">
        <f xml:space="preserve"> Time!BP$67</f>
        <v>Operations</v>
      </c>
      <c r="BQ3" s="31" t="str">
        <f xml:space="preserve"> Time!BQ$67</f>
        <v>Operations</v>
      </c>
      <c r="BR3" s="31" t="str">
        <f xml:space="preserve"> Time!BR$67</f>
        <v>Operations</v>
      </c>
      <c r="BS3" s="31" t="str">
        <f xml:space="preserve"> Time!BS$67</f>
        <v>Operations</v>
      </c>
      <c r="BT3" s="31" t="str">
        <f xml:space="preserve"> Time!BT$67</f>
        <v>Operations</v>
      </c>
      <c r="BU3" s="31" t="str">
        <f xml:space="preserve"> Time!BU$67</f>
        <v>Operations</v>
      </c>
      <c r="BV3" s="31" t="str">
        <f xml:space="preserve"> Time!BV$67</f>
        <v>Operations</v>
      </c>
      <c r="BW3" s="31" t="str">
        <f xml:space="preserve"> Time!BW$67</f>
        <v>Operations</v>
      </c>
      <c r="BX3" s="31" t="str">
        <f xml:space="preserve"> Time!BX$67</f>
        <v>Operations</v>
      </c>
      <c r="BY3" s="31" t="str">
        <f xml:space="preserve"> Time!BY$67</f>
        <v>Operations</v>
      </c>
      <c r="BZ3" s="31" t="str">
        <f xml:space="preserve"> Time!BZ$67</f>
        <v>Operations</v>
      </c>
      <c r="CA3" s="31" t="str">
        <f xml:space="preserve"> Time!CA$67</f>
        <v>Operations</v>
      </c>
      <c r="CB3" s="31" t="str">
        <f xml:space="preserve"> Time!CB$67</f>
        <v>Operations</v>
      </c>
      <c r="CC3" s="31" t="str">
        <f xml:space="preserve"> Time!CC$67</f>
        <v>Operations</v>
      </c>
      <c r="CD3" s="31" t="str">
        <f xml:space="preserve"> Time!CD$67</f>
        <v>Operations</v>
      </c>
      <c r="CE3" s="31" t="str">
        <f xml:space="preserve"> Time!CE$67</f>
        <v>Operations</v>
      </c>
      <c r="CF3" s="31" t="str">
        <f xml:space="preserve"> Time!CF$67</f>
        <v>Operations</v>
      </c>
      <c r="CG3" s="31" t="str">
        <f xml:space="preserve"> Time!CG$67</f>
        <v>Operations</v>
      </c>
      <c r="CH3" s="31" t="str">
        <f xml:space="preserve"> Time!CH$67</f>
        <v>Operations</v>
      </c>
      <c r="CI3" s="31" t="str">
        <f xml:space="preserve"> Time!CI$67</f>
        <v>Operations</v>
      </c>
      <c r="CJ3" s="31" t="str">
        <f xml:space="preserve"> Time!CJ$67</f>
        <v>Operations</v>
      </c>
      <c r="CK3" s="31" t="str">
        <f xml:space="preserve"> Time!CK$67</f>
        <v>Operations</v>
      </c>
      <c r="CL3" s="31" t="str">
        <f xml:space="preserve"> Time!CL$67</f>
        <v>Operations</v>
      </c>
      <c r="CM3" s="31" t="str">
        <f xml:space="preserve"> Time!CM$67</f>
        <v>Operations</v>
      </c>
      <c r="CN3" s="31" t="str">
        <f xml:space="preserve"> Time!CN$67</f>
        <v>Operations</v>
      </c>
      <c r="CO3" s="31" t="str">
        <f xml:space="preserve"> Time!CO$67</f>
        <v>Operations</v>
      </c>
      <c r="CP3" s="31" t="str">
        <f xml:space="preserve"> Time!CP$67</f>
        <v>Operations</v>
      </c>
      <c r="CQ3" s="31" t="str">
        <f xml:space="preserve"> Time!CQ$67</f>
        <v>Operations</v>
      </c>
      <c r="CR3" s="31" t="str">
        <f xml:space="preserve"> Time!CR$67</f>
        <v>Operations</v>
      </c>
      <c r="CS3" s="31" t="str">
        <f xml:space="preserve"> Time!CS$67</f>
        <v>Operations</v>
      </c>
      <c r="CT3" s="31" t="str">
        <f xml:space="preserve"> Time!CT$67</f>
        <v>Operations</v>
      </c>
      <c r="CU3" s="31" t="str">
        <f xml:space="preserve"> Time!CU$67</f>
        <v>Operations</v>
      </c>
      <c r="CV3" s="31" t="str">
        <f xml:space="preserve"> Time!CV$67</f>
        <v>Operations</v>
      </c>
      <c r="CW3" s="31" t="str">
        <f xml:space="preserve"> Time!CW$67</f>
        <v>Operations</v>
      </c>
      <c r="CX3" s="31" t="str">
        <f xml:space="preserve"> Time!CX$67</f>
        <v>Operations</v>
      </c>
      <c r="CY3" s="31" t="str">
        <f xml:space="preserve"> Time!CY$67</f>
        <v>Operations</v>
      </c>
      <c r="CZ3" s="31" t="str">
        <f xml:space="preserve"> Time!CZ$67</f>
        <v>Operations</v>
      </c>
      <c r="DA3" s="31" t="str">
        <f xml:space="preserve"> Time!DA$67</f>
        <v>Operations</v>
      </c>
      <c r="DB3" s="31" t="str">
        <f xml:space="preserve"> Time!DB$67</f>
        <v>Operations</v>
      </c>
      <c r="DC3" s="31" t="str">
        <f xml:space="preserve"> Time!DC$67</f>
        <v>Operations</v>
      </c>
      <c r="DD3" s="31" t="str">
        <f xml:space="preserve"> Time!DD$67</f>
        <v>Operations</v>
      </c>
      <c r="DE3" s="31" t="str">
        <f xml:space="preserve"> Time!DE$67</f>
        <v>Operations</v>
      </c>
      <c r="DF3" s="31" t="str">
        <f xml:space="preserve"> Time!DF$67</f>
        <v>Operations</v>
      </c>
      <c r="DG3" s="31" t="str">
        <f xml:space="preserve"> Time!DG$67</f>
        <v>Operations</v>
      </c>
      <c r="DH3" s="31" t="str">
        <f xml:space="preserve"> Time!DH$67</f>
        <v>Operations</v>
      </c>
      <c r="DI3" s="31" t="str">
        <f xml:space="preserve"> Time!DI$67</f>
        <v>Post ops</v>
      </c>
      <c r="DJ3" s="31" t="str">
        <f xml:space="preserve"> Time!DJ$67</f>
        <v>Post ops</v>
      </c>
      <c r="DK3" s="31" t="str">
        <f xml:space="preserve"> Time!DK$67</f>
        <v>Post ops</v>
      </c>
      <c r="DL3" s="31" t="str">
        <f xml:space="preserve"> Time!DL$67</f>
        <v>Post ops</v>
      </c>
      <c r="DM3" s="31" t="str">
        <f xml:space="preserve"> Time!DM$67</f>
        <v>Post ops</v>
      </c>
      <c r="DN3" s="31" t="str">
        <f xml:space="preserve"> Time!DN$67</f>
        <v>Post ops</v>
      </c>
      <c r="DO3" s="31" t="str">
        <f xml:space="preserve"> Time!DO$67</f>
        <v>Post ops</v>
      </c>
      <c r="DP3" s="31" t="str">
        <f xml:space="preserve"> Time!DP$67</f>
        <v>Post ops</v>
      </c>
      <c r="DQ3" s="31" t="str">
        <f xml:space="preserve"> Time!DQ$67</f>
        <v>Post ops</v>
      </c>
      <c r="DR3" s="31" t="str">
        <f xml:space="preserve"> Time!DR$67</f>
        <v>Post ops</v>
      </c>
      <c r="DS3" s="31" t="str">
        <f xml:space="preserve"> Time!DS$67</f>
        <v>Post ops</v>
      </c>
      <c r="DT3" s="31" t="str">
        <f xml:space="preserve"> Time!DT$67</f>
        <v>Post ops</v>
      </c>
      <c r="DU3" s="31" t="str">
        <f xml:space="preserve"> Time!DU$67</f>
        <v>Post ops</v>
      </c>
      <c r="DV3" s="31" t="str">
        <f xml:space="preserve"> Time!DV$67</f>
        <v>Post ops</v>
      </c>
      <c r="DW3" s="31" t="str">
        <f xml:space="preserve"> Time!DW$67</f>
        <v>Post ops</v>
      </c>
      <c r="DX3" s="31" t="str">
        <f xml:space="preserve"> Time!DX$67</f>
        <v>Post ops</v>
      </c>
      <c r="DY3" s="31" t="str">
        <f xml:space="preserve"> Time!DY$67</f>
        <v>Post ops</v>
      </c>
      <c r="DZ3" s="31" t="str">
        <f xml:space="preserve"> Time!DZ$67</f>
        <v>Post ops</v>
      </c>
      <c r="EA3" s="31" t="str">
        <f xml:space="preserve"> Time!EA$67</f>
        <v>Post ops</v>
      </c>
    </row>
    <row r="4" spans="1:131" x14ac:dyDescent="0.35">
      <c r="E4" s="171" t="str">
        <f xml:space="preserve"> Time!E$42</f>
        <v>Contract year</v>
      </c>
      <c r="F4" s="244">
        <f xml:space="preserve"> Check!$F$21</f>
        <v>0</v>
      </c>
      <c r="G4" s="49" t="s">
        <v>24</v>
      </c>
      <c r="H4" s="2"/>
      <c r="I4" s="9"/>
      <c r="J4" s="171">
        <f xml:space="preserve"> Time!J$42</f>
        <v>2020</v>
      </c>
      <c r="K4" s="171">
        <f xml:space="preserve"> Time!K$42</f>
        <v>2020</v>
      </c>
      <c r="L4" s="171">
        <f xml:space="preserve"> Time!L$42</f>
        <v>2020</v>
      </c>
      <c r="M4" s="171">
        <f xml:space="preserve"> Time!M$42</f>
        <v>2021</v>
      </c>
      <c r="N4" s="171">
        <f xml:space="preserve"> Time!N$42</f>
        <v>2021</v>
      </c>
      <c r="O4" s="171">
        <f xml:space="preserve"> Time!O$42</f>
        <v>2021</v>
      </c>
      <c r="P4" s="171">
        <f xml:space="preserve"> Time!P$42</f>
        <v>2021</v>
      </c>
      <c r="Q4" s="171">
        <f xml:space="preserve"> Time!Q$42</f>
        <v>2022</v>
      </c>
      <c r="R4" s="171">
        <f xml:space="preserve"> Time!R$42</f>
        <v>2022</v>
      </c>
      <c r="S4" s="171">
        <f xml:space="preserve"> Time!S$42</f>
        <v>2022</v>
      </c>
      <c r="T4" s="171">
        <f xml:space="preserve"> Time!T$42</f>
        <v>2022</v>
      </c>
      <c r="U4" s="171">
        <f xml:space="preserve"> Time!U$42</f>
        <v>2023</v>
      </c>
      <c r="V4" s="171">
        <f xml:space="preserve"> Time!V$42</f>
        <v>2023</v>
      </c>
      <c r="W4" s="171">
        <f xml:space="preserve"> Time!W$42</f>
        <v>2023</v>
      </c>
      <c r="X4" s="171">
        <f xml:space="preserve"> Time!X$42</f>
        <v>2023</v>
      </c>
      <c r="Y4" s="171">
        <f xml:space="preserve"> Time!Y$42</f>
        <v>2024</v>
      </c>
      <c r="Z4" s="171">
        <f xml:space="preserve"> Time!Z$42</f>
        <v>2024</v>
      </c>
      <c r="AA4" s="171">
        <f xml:space="preserve"> Time!AA$42</f>
        <v>2024</v>
      </c>
      <c r="AB4" s="171">
        <f xml:space="preserve"> Time!AB$42</f>
        <v>2024</v>
      </c>
      <c r="AC4" s="171">
        <f xml:space="preserve"> Time!AC$42</f>
        <v>2025</v>
      </c>
      <c r="AD4" s="171">
        <f xml:space="preserve"> Time!AD$42</f>
        <v>2025</v>
      </c>
      <c r="AE4" s="171">
        <f xml:space="preserve"> Time!AE$42</f>
        <v>2025</v>
      </c>
      <c r="AF4" s="171">
        <f xml:space="preserve"> Time!AF$42</f>
        <v>2025</v>
      </c>
      <c r="AG4" s="171">
        <f xml:space="preserve"> Time!AG$42</f>
        <v>2026</v>
      </c>
      <c r="AH4" s="171">
        <f xml:space="preserve"> Time!AH$42</f>
        <v>2026</v>
      </c>
      <c r="AI4" s="171">
        <f xml:space="preserve"> Time!AI$42</f>
        <v>2026</v>
      </c>
      <c r="AJ4" s="171">
        <f xml:space="preserve"> Time!AJ$42</f>
        <v>2026</v>
      </c>
      <c r="AK4" s="171">
        <f xml:space="preserve"> Time!AK$42</f>
        <v>2027</v>
      </c>
      <c r="AL4" s="171">
        <f xml:space="preserve"> Time!AL$42</f>
        <v>2027</v>
      </c>
      <c r="AM4" s="171">
        <f xml:space="preserve"> Time!AM$42</f>
        <v>2027</v>
      </c>
      <c r="AN4" s="171">
        <f xml:space="preserve"> Time!AN$42</f>
        <v>2027</v>
      </c>
      <c r="AO4" s="171">
        <f xml:space="preserve"> Time!AO$42</f>
        <v>2028</v>
      </c>
      <c r="AP4" s="171">
        <f xml:space="preserve"> Time!AP$42</f>
        <v>2028</v>
      </c>
      <c r="AQ4" s="171">
        <f xml:space="preserve"> Time!AQ$42</f>
        <v>2028</v>
      </c>
      <c r="AR4" s="171">
        <f xml:space="preserve"> Time!AR$42</f>
        <v>2028</v>
      </c>
      <c r="AS4" s="171">
        <f xml:space="preserve"> Time!AS$42</f>
        <v>2029</v>
      </c>
      <c r="AT4" s="171">
        <f xml:space="preserve"> Time!AT$42</f>
        <v>2029</v>
      </c>
      <c r="AU4" s="171">
        <f xml:space="preserve"> Time!AU$42</f>
        <v>2029</v>
      </c>
      <c r="AV4" s="171">
        <f xml:space="preserve"> Time!AV$42</f>
        <v>2029</v>
      </c>
      <c r="AW4" s="171">
        <f xml:space="preserve"> Time!AW$42</f>
        <v>2030</v>
      </c>
      <c r="AX4" s="171">
        <f xml:space="preserve"> Time!AX$42</f>
        <v>2030</v>
      </c>
      <c r="AY4" s="171">
        <f xml:space="preserve"> Time!AY$42</f>
        <v>2030</v>
      </c>
      <c r="AZ4" s="171">
        <f xml:space="preserve"> Time!AZ$42</f>
        <v>2030</v>
      </c>
      <c r="BA4" s="171">
        <f xml:space="preserve"> Time!BA$42</f>
        <v>2031</v>
      </c>
      <c r="BB4" s="171">
        <f xml:space="preserve"> Time!BB$42</f>
        <v>2031</v>
      </c>
      <c r="BC4" s="171">
        <f xml:space="preserve"> Time!BC$42</f>
        <v>2031</v>
      </c>
      <c r="BD4" s="171">
        <f xml:space="preserve"> Time!BD$42</f>
        <v>2031</v>
      </c>
      <c r="BE4" s="171">
        <f xml:space="preserve"> Time!BE$42</f>
        <v>2032</v>
      </c>
      <c r="BF4" s="171">
        <f xml:space="preserve"> Time!BF$42</f>
        <v>2032</v>
      </c>
      <c r="BG4" s="171">
        <f xml:space="preserve"> Time!BG$42</f>
        <v>2032</v>
      </c>
      <c r="BH4" s="171">
        <f xml:space="preserve"> Time!BH$42</f>
        <v>2032</v>
      </c>
      <c r="BI4" s="171">
        <f xml:space="preserve"> Time!BI$42</f>
        <v>2033</v>
      </c>
      <c r="BJ4" s="171">
        <f xml:space="preserve"> Time!BJ$42</f>
        <v>2033</v>
      </c>
      <c r="BK4" s="171">
        <f xml:space="preserve"> Time!BK$42</f>
        <v>2033</v>
      </c>
      <c r="BL4" s="171">
        <f xml:space="preserve"> Time!BL$42</f>
        <v>2033</v>
      </c>
      <c r="BM4" s="171">
        <f xml:space="preserve"> Time!BM$42</f>
        <v>2034</v>
      </c>
      <c r="BN4" s="171">
        <f xml:space="preserve"> Time!BN$42</f>
        <v>2034</v>
      </c>
      <c r="BO4" s="171">
        <f xml:space="preserve"> Time!BO$42</f>
        <v>2034</v>
      </c>
      <c r="BP4" s="171">
        <f xml:space="preserve"> Time!BP$42</f>
        <v>2034</v>
      </c>
      <c r="BQ4" s="171">
        <f xml:space="preserve"> Time!BQ$42</f>
        <v>2035</v>
      </c>
      <c r="BR4" s="171">
        <f xml:space="preserve"> Time!BR$42</f>
        <v>2035</v>
      </c>
      <c r="BS4" s="171">
        <f xml:space="preserve"> Time!BS$42</f>
        <v>2035</v>
      </c>
      <c r="BT4" s="171">
        <f xml:space="preserve"> Time!BT$42</f>
        <v>2035</v>
      </c>
      <c r="BU4" s="171">
        <f xml:space="preserve"> Time!BU$42</f>
        <v>2036</v>
      </c>
      <c r="BV4" s="171">
        <f xml:space="preserve"> Time!BV$42</f>
        <v>2036</v>
      </c>
      <c r="BW4" s="171">
        <f xml:space="preserve"> Time!BW$42</f>
        <v>2036</v>
      </c>
      <c r="BX4" s="171">
        <f xml:space="preserve"> Time!BX$42</f>
        <v>2036</v>
      </c>
      <c r="BY4" s="171">
        <f xml:space="preserve"> Time!BY$42</f>
        <v>2037</v>
      </c>
      <c r="BZ4" s="171">
        <f xml:space="preserve"> Time!BZ$42</f>
        <v>2037</v>
      </c>
      <c r="CA4" s="171">
        <f xml:space="preserve"> Time!CA$42</f>
        <v>2037</v>
      </c>
      <c r="CB4" s="171">
        <f xml:space="preserve"> Time!CB$42</f>
        <v>2037</v>
      </c>
      <c r="CC4" s="171">
        <f xml:space="preserve"> Time!CC$42</f>
        <v>2038</v>
      </c>
      <c r="CD4" s="171">
        <f xml:space="preserve"> Time!CD$42</f>
        <v>2038</v>
      </c>
      <c r="CE4" s="171">
        <f xml:space="preserve"> Time!CE$42</f>
        <v>2038</v>
      </c>
      <c r="CF4" s="171">
        <f xml:space="preserve"> Time!CF$42</f>
        <v>2038</v>
      </c>
      <c r="CG4" s="171">
        <f xml:space="preserve"> Time!CG$42</f>
        <v>2039</v>
      </c>
      <c r="CH4" s="171">
        <f xml:space="preserve"> Time!CH$42</f>
        <v>2039</v>
      </c>
      <c r="CI4" s="171">
        <f xml:space="preserve"> Time!CI$42</f>
        <v>2039</v>
      </c>
      <c r="CJ4" s="171">
        <f xml:space="preserve"> Time!CJ$42</f>
        <v>2039</v>
      </c>
      <c r="CK4" s="171">
        <f xml:space="preserve"> Time!CK$42</f>
        <v>2040</v>
      </c>
      <c r="CL4" s="171">
        <f xml:space="preserve"> Time!CL$42</f>
        <v>2040</v>
      </c>
      <c r="CM4" s="171">
        <f xml:space="preserve"> Time!CM$42</f>
        <v>2040</v>
      </c>
      <c r="CN4" s="171">
        <f xml:space="preserve"> Time!CN$42</f>
        <v>2040</v>
      </c>
      <c r="CO4" s="171">
        <f xml:space="preserve"> Time!CO$42</f>
        <v>2041</v>
      </c>
      <c r="CP4" s="171">
        <f xml:space="preserve"> Time!CP$42</f>
        <v>2041</v>
      </c>
      <c r="CQ4" s="171">
        <f xml:space="preserve"> Time!CQ$42</f>
        <v>2041</v>
      </c>
      <c r="CR4" s="171">
        <f xml:space="preserve"> Time!CR$42</f>
        <v>2041</v>
      </c>
      <c r="CS4" s="171">
        <f xml:space="preserve"> Time!CS$42</f>
        <v>2042</v>
      </c>
      <c r="CT4" s="171">
        <f xml:space="preserve"> Time!CT$42</f>
        <v>2042</v>
      </c>
      <c r="CU4" s="171">
        <f xml:space="preserve"> Time!CU$42</f>
        <v>2042</v>
      </c>
      <c r="CV4" s="171">
        <f xml:space="preserve"> Time!CV$42</f>
        <v>2042</v>
      </c>
      <c r="CW4" s="171">
        <f xml:space="preserve"> Time!CW$42</f>
        <v>2043</v>
      </c>
      <c r="CX4" s="171">
        <f xml:space="preserve"> Time!CX$42</f>
        <v>2043</v>
      </c>
      <c r="CY4" s="171">
        <f xml:space="preserve"> Time!CY$42</f>
        <v>2043</v>
      </c>
      <c r="CZ4" s="171">
        <f xml:space="preserve"> Time!CZ$42</f>
        <v>2043</v>
      </c>
      <c r="DA4" s="171">
        <f xml:space="preserve"> Time!DA$42</f>
        <v>2044</v>
      </c>
      <c r="DB4" s="171">
        <f xml:space="preserve"> Time!DB$42</f>
        <v>2044</v>
      </c>
      <c r="DC4" s="171">
        <f xml:space="preserve"> Time!DC$42</f>
        <v>2044</v>
      </c>
      <c r="DD4" s="171">
        <f xml:space="preserve"> Time!DD$42</f>
        <v>2044</v>
      </c>
      <c r="DE4" s="171">
        <f xml:space="preserve"> Time!DE$42</f>
        <v>2045</v>
      </c>
      <c r="DF4" s="171">
        <f xml:space="preserve"> Time!DF$42</f>
        <v>2045</v>
      </c>
      <c r="DG4" s="171">
        <f xml:space="preserve"> Time!DG$42</f>
        <v>2045</v>
      </c>
      <c r="DH4" s="171">
        <f xml:space="preserve"> Time!DH$42</f>
        <v>2045</v>
      </c>
      <c r="DI4" s="171">
        <f xml:space="preserve"> Time!DI$42</f>
        <v>2046</v>
      </c>
      <c r="DJ4" s="171">
        <f xml:space="preserve"> Time!DJ$42</f>
        <v>2046</v>
      </c>
      <c r="DK4" s="171">
        <f xml:space="preserve"> Time!DK$42</f>
        <v>2046</v>
      </c>
      <c r="DL4" s="171">
        <f xml:space="preserve"> Time!DL$42</f>
        <v>2046</v>
      </c>
      <c r="DM4" s="171">
        <f xml:space="preserve"> Time!DM$42</f>
        <v>2047</v>
      </c>
      <c r="DN4" s="171">
        <f xml:space="preserve"> Time!DN$42</f>
        <v>2047</v>
      </c>
      <c r="DO4" s="171">
        <f xml:space="preserve"> Time!DO$42</f>
        <v>2047</v>
      </c>
      <c r="DP4" s="171">
        <f xml:space="preserve"> Time!DP$42</f>
        <v>2047</v>
      </c>
      <c r="DQ4" s="171">
        <f xml:space="preserve"> Time!DQ$42</f>
        <v>2048</v>
      </c>
      <c r="DR4" s="171">
        <f xml:space="preserve"> Time!DR$42</f>
        <v>2048</v>
      </c>
      <c r="DS4" s="171">
        <f xml:space="preserve"> Time!DS$42</f>
        <v>2048</v>
      </c>
      <c r="DT4" s="171">
        <f xml:space="preserve"> Time!DT$42</f>
        <v>2048</v>
      </c>
      <c r="DU4" s="171">
        <f xml:space="preserve"> Time!DU$42</f>
        <v>2049</v>
      </c>
      <c r="DV4" s="171">
        <f xml:space="preserve"> Time!DV$42</f>
        <v>2049</v>
      </c>
      <c r="DW4" s="171">
        <f xml:space="preserve"> Time!DW$42</f>
        <v>2049</v>
      </c>
      <c r="DX4" s="171">
        <f xml:space="preserve"> Time!DX$42</f>
        <v>2049</v>
      </c>
      <c r="DY4" s="171">
        <f xml:space="preserve"> Time!DY$42</f>
        <v>2050</v>
      </c>
      <c r="DZ4" s="171">
        <f xml:space="preserve"> Time!DZ$42</f>
        <v>2050</v>
      </c>
      <c r="EA4" s="171">
        <f xml:space="preserve"> Time!EA$42</f>
        <v>2050</v>
      </c>
    </row>
    <row r="5" spans="1:131" x14ac:dyDescent="0.35">
      <c r="E5" s="2" t="str">
        <f xml:space="preserve"> Time!E$10</f>
        <v>Model column counter</v>
      </c>
      <c r="F5" s="27" t="s">
        <v>19</v>
      </c>
      <c r="G5" s="28" t="s">
        <v>17</v>
      </c>
      <c r="H5" s="27" t="s">
        <v>18</v>
      </c>
      <c r="I5" s="9"/>
      <c r="J5" s="2">
        <f xml:space="preserve"> Time!J$10</f>
        <v>1</v>
      </c>
      <c r="K5" s="2">
        <f xml:space="preserve"> Time!K$10</f>
        <v>2</v>
      </c>
      <c r="L5" s="2">
        <f xml:space="preserve"> Time!L$10</f>
        <v>3</v>
      </c>
      <c r="M5" s="2">
        <f xml:space="preserve"> Time!M$10</f>
        <v>4</v>
      </c>
      <c r="N5" s="2">
        <f xml:space="preserve"> Time!N$10</f>
        <v>5</v>
      </c>
      <c r="O5" s="2">
        <f xml:space="preserve"> Time!O$10</f>
        <v>6</v>
      </c>
      <c r="P5" s="2">
        <f xml:space="preserve"> Time!P$10</f>
        <v>7</v>
      </c>
      <c r="Q5" s="2">
        <f xml:space="preserve"> Time!Q$10</f>
        <v>8</v>
      </c>
      <c r="R5" s="2">
        <f xml:space="preserve"> Time!R$10</f>
        <v>9</v>
      </c>
      <c r="S5" s="2">
        <f xml:space="preserve"> Time!S$10</f>
        <v>10</v>
      </c>
      <c r="T5" s="2">
        <f xml:space="preserve"> Time!T$10</f>
        <v>11</v>
      </c>
      <c r="U5" s="2">
        <f xml:space="preserve"> Time!U$10</f>
        <v>12</v>
      </c>
      <c r="V5" s="2">
        <f xml:space="preserve"> Time!V$10</f>
        <v>13</v>
      </c>
      <c r="W5" s="2">
        <f xml:space="preserve"> Time!W$10</f>
        <v>14</v>
      </c>
      <c r="X5" s="2">
        <f xml:space="preserve"> Time!X$10</f>
        <v>15</v>
      </c>
      <c r="Y5" s="2">
        <f xml:space="preserve"> Time!Y$10</f>
        <v>16</v>
      </c>
      <c r="Z5" s="2">
        <f xml:space="preserve"> Time!Z$10</f>
        <v>17</v>
      </c>
      <c r="AA5" s="2">
        <f xml:space="preserve"> Time!AA$10</f>
        <v>18</v>
      </c>
      <c r="AB5" s="2">
        <f xml:space="preserve"> Time!AB$10</f>
        <v>19</v>
      </c>
      <c r="AC5" s="2">
        <f xml:space="preserve"> Time!AC$10</f>
        <v>20</v>
      </c>
      <c r="AD5" s="2">
        <f xml:space="preserve"> Time!AD$10</f>
        <v>21</v>
      </c>
      <c r="AE5" s="2">
        <f xml:space="preserve"> Time!AE$10</f>
        <v>22</v>
      </c>
      <c r="AF5" s="2">
        <f xml:space="preserve"> Time!AF$10</f>
        <v>23</v>
      </c>
      <c r="AG5" s="2">
        <f xml:space="preserve"> Time!AG$10</f>
        <v>24</v>
      </c>
      <c r="AH5" s="2">
        <f xml:space="preserve"> Time!AH$10</f>
        <v>25</v>
      </c>
      <c r="AI5" s="2">
        <f xml:space="preserve"> Time!AI$10</f>
        <v>26</v>
      </c>
      <c r="AJ5" s="2">
        <f xml:space="preserve"> Time!AJ$10</f>
        <v>27</v>
      </c>
      <c r="AK5" s="2">
        <f xml:space="preserve"> Time!AK$10</f>
        <v>28</v>
      </c>
      <c r="AL5" s="2">
        <f xml:space="preserve"> Time!AL$10</f>
        <v>29</v>
      </c>
      <c r="AM5" s="2">
        <f xml:space="preserve"> Time!AM$10</f>
        <v>30</v>
      </c>
      <c r="AN5" s="2">
        <f xml:space="preserve"> Time!AN$10</f>
        <v>31</v>
      </c>
      <c r="AO5" s="2">
        <f xml:space="preserve"> Time!AO$10</f>
        <v>32</v>
      </c>
      <c r="AP5" s="2">
        <f xml:space="preserve"> Time!AP$10</f>
        <v>33</v>
      </c>
      <c r="AQ5" s="2">
        <f xml:space="preserve"> Time!AQ$10</f>
        <v>34</v>
      </c>
      <c r="AR5" s="2">
        <f xml:space="preserve"> Time!AR$10</f>
        <v>35</v>
      </c>
      <c r="AS5" s="2">
        <f xml:space="preserve"> Time!AS$10</f>
        <v>36</v>
      </c>
      <c r="AT5" s="2">
        <f xml:space="preserve"> Time!AT$10</f>
        <v>37</v>
      </c>
      <c r="AU5" s="2">
        <f xml:space="preserve"> Time!AU$10</f>
        <v>38</v>
      </c>
      <c r="AV5" s="2">
        <f xml:space="preserve"> Time!AV$10</f>
        <v>39</v>
      </c>
      <c r="AW5" s="2">
        <f xml:space="preserve"> Time!AW$10</f>
        <v>40</v>
      </c>
      <c r="AX5" s="2">
        <f xml:space="preserve"> Time!AX$10</f>
        <v>41</v>
      </c>
      <c r="AY5" s="2">
        <f xml:space="preserve"> Time!AY$10</f>
        <v>42</v>
      </c>
      <c r="AZ5" s="2">
        <f xml:space="preserve"> Time!AZ$10</f>
        <v>43</v>
      </c>
      <c r="BA5" s="2">
        <f xml:space="preserve"> Time!BA$10</f>
        <v>44</v>
      </c>
      <c r="BB5" s="2">
        <f xml:space="preserve"> Time!BB$10</f>
        <v>45</v>
      </c>
      <c r="BC5" s="2">
        <f xml:space="preserve"> Time!BC$10</f>
        <v>46</v>
      </c>
      <c r="BD5" s="2">
        <f xml:space="preserve"> Time!BD$10</f>
        <v>47</v>
      </c>
      <c r="BE5" s="2">
        <f xml:space="preserve"> Time!BE$10</f>
        <v>48</v>
      </c>
      <c r="BF5" s="2">
        <f xml:space="preserve"> Time!BF$10</f>
        <v>49</v>
      </c>
      <c r="BG5" s="2">
        <f xml:space="preserve"> Time!BG$10</f>
        <v>50</v>
      </c>
      <c r="BH5" s="2">
        <f xml:space="preserve"> Time!BH$10</f>
        <v>51</v>
      </c>
      <c r="BI5" s="2">
        <f xml:space="preserve"> Time!BI$10</f>
        <v>52</v>
      </c>
      <c r="BJ5" s="2">
        <f xml:space="preserve"> Time!BJ$10</f>
        <v>53</v>
      </c>
      <c r="BK5" s="2">
        <f xml:space="preserve"> Time!BK$10</f>
        <v>54</v>
      </c>
      <c r="BL5" s="2">
        <f xml:space="preserve"> Time!BL$10</f>
        <v>55</v>
      </c>
      <c r="BM5" s="2">
        <f xml:space="preserve"> Time!BM$10</f>
        <v>56</v>
      </c>
      <c r="BN5" s="2">
        <f xml:space="preserve"> Time!BN$10</f>
        <v>57</v>
      </c>
      <c r="BO5" s="2">
        <f xml:space="preserve"> Time!BO$10</f>
        <v>58</v>
      </c>
      <c r="BP5" s="2">
        <f xml:space="preserve"> Time!BP$10</f>
        <v>59</v>
      </c>
      <c r="BQ5" s="2">
        <f xml:space="preserve"> Time!BQ$10</f>
        <v>60</v>
      </c>
      <c r="BR5" s="2">
        <f xml:space="preserve"> Time!BR$10</f>
        <v>61</v>
      </c>
      <c r="BS5" s="2">
        <f xml:space="preserve"> Time!BS$10</f>
        <v>62</v>
      </c>
      <c r="BT5" s="2">
        <f xml:space="preserve"> Time!BT$10</f>
        <v>63</v>
      </c>
      <c r="BU5" s="2">
        <f xml:space="preserve"> Time!BU$10</f>
        <v>64</v>
      </c>
      <c r="BV5" s="2">
        <f xml:space="preserve"> Time!BV$10</f>
        <v>65</v>
      </c>
      <c r="BW5" s="2">
        <f xml:space="preserve"> Time!BW$10</f>
        <v>66</v>
      </c>
      <c r="BX5" s="2">
        <f xml:space="preserve"> Time!BX$10</f>
        <v>67</v>
      </c>
      <c r="BY5" s="2">
        <f xml:space="preserve"> Time!BY$10</f>
        <v>68</v>
      </c>
      <c r="BZ5" s="2">
        <f xml:space="preserve"> Time!BZ$10</f>
        <v>69</v>
      </c>
      <c r="CA5" s="2">
        <f xml:space="preserve"> Time!CA$10</f>
        <v>70</v>
      </c>
      <c r="CB5" s="2">
        <f xml:space="preserve"> Time!CB$10</f>
        <v>71</v>
      </c>
      <c r="CC5" s="2">
        <f xml:space="preserve"> Time!CC$10</f>
        <v>72</v>
      </c>
      <c r="CD5" s="2">
        <f xml:space="preserve"> Time!CD$10</f>
        <v>73</v>
      </c>
      <c r="CE5" s="2">
        <f xml:space="preserve"> Time!CE$10</f>
        <v>74</v>
      </c>
      <c r="CF5" s="2">
        <f xml:space="preserve"> Time!CF$10</f>
        <v>75</v>
      </c>
      <c r="CG5" s="2">
        <f xml:space="preserve"> Time!CG$10</f>
        <v>76</v>
      </c>
      <c r="CH5" s="2">
        <f xml:space="preserve"> Time!CH$10</f>
        <v>77</v>
      </c>
      <c r="CI5" s="2">
        <f xml:space="preserve"> Time!CI$10</f>
        <v>78</v>
      </c>
      <c r="CJ5" s="2">
        <f xml:space="preserve"> Time!CJ$10</f>
        <v>79</v>
      </c>
      <c r="CK5" s="2">
        <f xml:space="preserve"> Time!CK$10</f>
        <v>80</v>
      </c>
      <c r="CL5" s="2">
        <f xml:space="preserve"> Time!CL$10</f>
        <v>81</v>
      </c>
      <c r="CM5" s="2">
        <f xml:space="preserve"> Time!CM$10</f>
        <v>82</v>
      </c>
      <c r="CN5" s="2">
        <f xml:space="preserve"> Time!CN$10</f>
        <v>83</v>
      </c>
      <c r="CO5" s="2">
        <f xml:space="preserve"> Time!CO$10</f>
        <v>84</v>
      </c>
      <c r="CP5" s="2">
        <f xml:space="preserve"> Time!CP$10</f>
        <v>85</v>
      </c>
      <c r="CQ5" s="2">
        <f xml:space="preserve"> Time!CQ$10</f>
        <v>86</v>
      </c>
      <c r="CR5" s="2">
        <f xml:space="preserve"> Time!CR$10</f>
        <v>87</v>
      </c>
      <c r="CS5" s="2">
        <f xml:space="preserve"> Time!CS$10</f>
        <v>88</v>
      </c>
      <c r="CT5" s="2">
        <f xml:space="preserve"> Time!CT$10</f>
        <v>89</v>
      </c>
      <c r="CU5" s="2">
        <f xml:space="preserve"> Time!CU$10</f>
        <v>90</v>
      </c>
      <c r="CV5" s="2">
        <f xml:space="preserve"> Time!CV$10</f>
        <v>91</v>
      </c>
      <c r="CW5" s="2">
        <f xml:space="preserve"> Time!CW$10</f>
        <v>92</v>
      </c>
      <c r="CX5" s="2">
        <f xml:space="preserve"> Time!CX$10</f>
        <v>93</v>
      </c>
      <c r="CY5" s="2">
        <f xml:space="preserve"> Time!CY$10</f>
        <v>94</v>
      </c>
      <c r="CZ5" s="2">
        <f xml:space="preserve"> Time!CZ$10</f>
        <v>95</v>
      </c>
      <c r="DA5" s="2">
        <f xml:space="preserve"> Time!DA$10</f>
        <v>96</v>
      </c>
      <c r="DB5" s="2">
        <f xml:space="preserve"> Time!DB$10</f>
        <v>97</v>
      </c>
      <c r="DC5" s="2">
        <f xml:space="preserve"> Time!DC$10</f>
        <v>98</v>
      </c>
      <c r="DD5" s="2">
        <f xml:space="preserve"> Time!DD$10</f>
        <v>99</v>
      </c>
      <c r="DE5" s="2">
        <f xml:space="preserve"> Time!DE$10</f>
        <v>100</v>
      </c>
      <c r="DF5" s="2">
        <f xml:space="preserve"> Time!DF$10</f>
        <v>101</v>
      </c>
      <c r="DG5" s="2">
        <f xml:space="preserve"> Time!DG$10</f>
        <v>102</v>
      </c>
      <c r="DH5" s="2">
        <f xml:space="preserve"> Time!DH$10</f>
        <v>103</v>
      </c>
      <c r="DI5" s="2">
        <f xml:space="preserve"> Time!DI$10</f>
        <v>104</v>
      </c>
      <c r="DJ5" s="2">
        <f xml:space="preserve"> Time!DJ$10</f>
        <v>105</v>
      </c>
      <c r="DK5" s="2">
        <f xml:space="preserve"> Time!DK$10</f>
        <v>106</v>
      </c>
      <c r="DL5" s="2">
        <f xml:space="preserve"> Time!DL$10</f>
        <v>107</v>
      </c>
      <c r="DM5" s="2">
        <f xml:space="preserve"> Time!DM$10</f>
        <v>108</v>
      </c>
      <c r="DN5" s="2">
        <f xml:space="preserve"> Time!DN$10</f>
        <v>109</v>
      </c>
      <c r="DO5" s="2">
        <f xml:space="preserve"> Time!DO$10</f>
        <v>110</v>
      </c>
      <c r="DP5" s="2">
        <f xml:space="preserve"> Time!DP$10</f>
        <v>111</v>
      </c>
      <c r="DQ5" s="2">
        <f xml:space="preserve"> Time!DQ$10</f>
        <v>112</v>
      </c>
      <c r="DR5" s="2">
        <f xml:space="preserve"> Time!DR$10</f>
        <v>113</v>
      </c>
      <c r="DS5" s="2">
        <f xml:space="preserve"> Time!DS$10</f>
        <v>114</v>
      </c>
      <c r="DT5" s="2">
        <f xml:space="preserve"> Time!DT$10</f>
        <v>115</v>
      </c>
      <c r="DU5" s="2">
        <f xml:space="preserve"> Time!DU$10</f>
        <v>116</v>
      </c>
      <c r="DV5" s="2">
        <f xml:space="preserve"> Time!DV$10</f>
        <v>117</v>
      </c>
      <c r="DW5" s="2">
        <f xml:space="preserve"> Time!DW$10</f>
        <v>118</v>
      </c>
      <c r="DX5" s="2">
        <f xml:space="preserve"> Time!DX$10</f>
        <v>119</v>
      </c>
      <c r="DY5" s="2">
        <f xml:space="preserve"> Time!DY$10</f>
        <v>120</v>
      </c>
      <c r="DZ5" s="2">
        <f xml:space="preserve"> Time!DZ$10</f>
        <v>121</v>
      </c>
      <c r="EA5" s="2">
        <f xml:space="preserve"> Time!EA$10</f>
        <v>122</v>
      </c>
    </row>
    <row r="8" spans="1:131" x14ac:dyDescent="0.35">
      <c r="A8" s="8" t="s">
        <v>220</v>
      </c>
    </row>
    <row r="9" spans="1:131" outlineLevel="1" x14ac:dyDescent="0.35"/>
    <row r="10" spans="1:131" outlineLevel="1" x14ac:dyDescent="0.35">
      <c r="B10" s="8" t="s">
        <v>221</v>
      </c>
    </row>
    <row r="11" spans="1:131" outlineLevel="2" x14ac:dyDescent="0.35"/>
    <row r="12" spans="1:131" outlineLevel="2" x14ac:dyDescent="0.35">
      <c r="A12" s="187"/>
      <c r="B12" s="187"/>
      <c r="C12" s="188"/>
      <c r="D12" s="189"/>
      <c r="E12" s="491" t="str">
        <f xml:space="preserve"> InpC!E$47</f>
        <v xml:space="preserve">Fixed asset - initial balance </v>
      </c>
      <c r="F12" s="491">
        <f xml:space="preserve"> InpC!F$47</f>
        <v>100000</v>
      </c>
      <c r="G12" s="491" t="str">
        <f xml:space="preserve"> InpC!G$47</f>
        <v>$ 000s</v>
      </c>
      <c r="H12" s="191"/>
      <c r="I12" s="191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190"/>
      <c r="AA12" s="190"/>
      <c r="AB12" s="190"/>
      <c r="AC12" s="190"/>
      <c r="AD12" s="190"/>
      <c r="AE12" s="190"/>
      <c r="AF12" s="190"/>
      <c r="AG12" s="190"/>
      <c r="AH12" s="190"/>
      <c r="AI12" s="190"/>
      <c r="AJ12" s="190"/>
      <c r="AK12" s="190"/>
      <c r="AL12" s="190"/>
      <c r="AM12" s="190"/>
      <c r="AN12" s="190"/>
      <c r="AO12" s="190"/>
      <c r="AP12" s="190"/>
      <c r="AQ12" s="190"/>
      <c r="AR12" s="190"/>
      <c r="AS12" s="190"/>
      <c r="AT12" s="190"/>
      <c r="AU12" s="190"/>
      <c r="AV12" s="190"/>
      <c r="AW12" s="190"/>
      <c r="AX12" s="190"/>
      <c r="AY12" s="190"/>
      <c r="AZ12" s="190"/>
      <c r="BA12" s="190"/>
      <c r="BB12" s="190"/>
      <c r="BC12" s="190"/>
      <c r="BD12" s="190"/>
      <c r="BE12" s="190"/>
      <c r="BF12" s="190"/>
      <c r="BG12" s="190"/>
      <c r="BH12" s="190"/>
      <c r="BI12" s="190"/>
      <c r="BJ12" s="190"/>
      <c r="BK12" s="190"/>
      <c r="BL12" s="190"/>
      <c r="BM12" s="190"/>
      <c r="BN12" s="190"/>
      <c r="BO12" s="190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</row>
    <row r="13" spans="1:131" outlineLevel="2" x14ac:dyDescent="0.35">
      <c r="E13" s="198" t="str">
        <f xml:space="preserve"> Time!E$76</f>
        <v>Financial close date flag</v>
      </c>
      <c r="F13" s="198">
        <f xml:space="preserve"> Time!F$76</f>
        <v>0</v>
      </c>
      <c r="G13" s="198" t="str">
        <f xml:space="preserve"> Time!G$76</f>
        <v>flag</v>
      </c>
      <c r="H13" s="198">
        <f xml:space="preserve"> Time!H$76</f>
        <v>1</v>
      </c>
      <c r="I13" s="198">
        <f xml:space="preserve"> Time!I$76</f>
        <v>0</v>
      </c>
      <c r="J13" s="198">
        <f xml:space="preserve"> Time!J$76</f>
        <v>0</v>
      </c>
      <c r="K13" s="198">
        <f xml:space="preserve"> Time!K$76</f>
        <v>0</v>
      </c>
      <c r="L13" s="198">
        <f xml:space="preserve"> Time!L$76</f>
        <v>1</v>
      </c>
      <c r="M13" s="198">
        <f xml:space="preserve"> Time!M$76</f>
        <v>0</v>
      </c>
      <c r="N13" s="198">
        <f xml:space="preserve"> Time!N$76</f>
        <v>0</v>
      </c>
      <c r="O13" s="198">
        <f xml:space="preserve"> Time!O$76</f>
        <v>0</v>
      </c>
      <c r="P13" s="198">
        <f xml:space="preserve"> Time!P$76</f>
        <v>0</v>
      </c>
      <c r="Q13" s="198">
        <f xml:space="preserve"> Time!Q$76</f>
        <v>0</v>
      </c>
      <c r="R13" s="198">
        <f xml:space="preserve"> Time!R$76</f>
        <v>0</v>
      </c>
      <c r="S13" s="198">
        <f xml:space="preserve"> Time!S$76</f>
        <v>0</v>
      </c>
      <c r="T13" s="198">
        <f xml:space="preserve"> Time!T$76</f>
        <v>0</v>
      </c>
      <c r="U13" s="198">
        <f xml:space="preserve"> Time!U$76</f>
        <v>0</v>
      </c>
      <c r="V13" s="198">
        <f xml:space="preserve"> Time!V$76</f>
        <v>0</v>
      </c>
      <c r="W13" s="198">
        <f xml:space="preserve"> Time!W$76</f>
        <v>0</v>
      </c>
      <c r="X13" s="198">
        <f xml:space="preserve"> Time!X$76</f>
        <v>0</v>
      </c>
      <c r="Y13" s="198">
        <f xml:space="preserve"> Time!Y$76</f>
        <v>0</v>
      </c>
      <c r="Z13" s="198">
        <f xml:space="preserve"> Time!Z$76</f>
        <v>0</v>
      </c>
      <c r="AA13" s="198">
        <f xml:space="preserve"> Time!AA$76</f>
        <v>0</v>
      </c>
      <c r="AB13" s="198">
        <f xml:space="preserve"> Time!AB$76</f>
        <v>0</v>
      </c>
      <c r="AC13" s="198">
        <f xml:space="preserve"> Time!AC$76</f>
        <v>0</v>
      </c>
      <c r="AD13" s="198">
        <f xml:space="preserve"> Time!AD$76</f>
        <v>0</v>
      </c>
      <c r="AE13" s="198">
        <f xml:space="preserve"> Time!AE$76</f>
        <v>0</v>
      </c>
      <c r="AF13" s="198">
        <f xml:space="preserve"> Time!AF$76</f>
        <v>0</v>
      </c>
      <c r="AG13" s="198">
        <f xml:space="preserve"> Time!AG$76</f>
        <v>0</v>
      </c>
      <c r="AH13" s="198">
        <f xml:space="preserve"> Time!AH$76</f>
        <v>0</v>
      </c>
      <c r="AI13" s="198">
        <f xml:space="preserve"> Time!AI$76</f>
        <v>0</v>
      </c>
      <c r="AJ13" s="198">
        <f xml:space="preserve"> Time!AJ$76</f>
        <v>0</v>
      </c>
      <c r="AK13" s="198">
        <f xml:space="preserve"> Time!AK$76</f>
        <v>0</v>
      </c>
      <c r="AL13" s="198">
        <f xml:space="preserve"> Time!AL$76</f>
        <v>0</v>
      </c>
      <c r="AM13" s="198">
        <f xml:space="preserve"> Time!AM$76</f>
        <v>0</v>
      </c>
      <c r="AN13" s="198">
        <f xml:space="preserve"> Time!AN$76</f>
        <v>0</v>
      </c>
      <c r="AO13" s="198">
        <f xml:space="preserve"> Time!AO$76</f>
        <v>0</v>
      </c>
      <c r="AP13" s="198">
        <f xml:space="preserve"> Time!AP$76</f>
        <v>0</v>
      </c>
      <c r="AQ13" s="198">
        <f xml:space="preserve"> Time!AQ$76</f>
        <v>0</v>
      </c>
      <c r="AR13" s="198">
        <f xml:space="preserve"> Time!AR$76</f>
        <v>0</v>
      </c>
      <c r="AS13" s="198">
        <f xml:space="preserve"> Time!AS$76</f>
        <v>0</v>
      </c>
      <c r="AT13" s="198">
        <f xml:space="preserve"> Time!AT$76</f>
        <v>0</v>
      </c>
      <c r="AU13" s="198">
        <f xml:space="preserve"> Time!AU$76</f>
        <v>0</v>
      </c>
      <c r="AV13" s="198">
        <f xml:space="preserve"> Time!AV$76</f>
        <v>0</v>
      </c>
      <c r="AW13" s="198">
        <f xml:space="preserve"> Time!AW$76</f>
        <v>0</v>
      </c>
      <c r="AX13" s="198">
        <f xml:space="preserve"> Time!AX$76</f>
        <v>0</v>
      </c>
      <c r="AY13" s="198">
        <f xml:space="preserve"> Time!AY$76</f>
        <v>0</v>
      </c>
      <c r="AZ13" s="198">
        <f xml:space="preserve"> Time!AZ$76</f>
        <v>0</v>
      </c>
      <c r="BA13" s="198">
        <f xml:space="preserve"> Time!BA$76</f>
        <v>0</v>
      </c>
      <c r="BB13" s="198">
        <f xml:space="preserve"> Time!BB$76</f>
        <v>0</v>
      </c>
      <c r="BC13" s="198">
        <f xml:space="preserve"> Time!BC$76</f>
        <v>0</v>
      </c>
      <c r="BD13" s="198">
        <f xml:space="preserve"> Time!BD$76</f>
        <v>0</v>
      </c>
      <c r="BE13" s="198">
        <f xml:space="preserve"> Time!BE$76</f>
        <v>0</v>
      </c>
      <c r="BF13" s="198">
        <f xml:space="preserve"> Time!BF$76</f>
        <v>0</v>
      </c>
      <c r="BG13" s="198">
        <f xml:space="preserve"> Time!BG$76</f>
        <v>0</v>
      </c>
      <c r="BH13" s="198">
        <f xml:space="preserve"> Time!BH$76</f>
        <v>0</v>
      </c>
      <c r="BI13" s="198">
        <f xml:space="preserve"> Time!BI$76</f>
        <v>0</v>
      </c>
      <c r="BJ13" s="198">
        <f xml:space="preserve"> Time!BJ$76</f>
        <v>0</v>
      </c>
      <c r="BK13" s="198">
        <f xml:space="preserve"> Time!BK$76</f>
        <v>0</v>
      </c>
      <c r="BL13" s="198">
        <f xml:space="preserve"> Time!BL$76</f>
        <v>0</v>
      </c>
      <c r="BM13" s="198">
        <f xml:space="preserve"> Time!BM$76</f>
        <v>0</v>
      </c>
      <c r="BN13" s="198">
        <f xml:space="preserve"> Time!BN$76</f>
        <v>0</v>
      </c>
      <c r="BO13" s="198">
        <f xml:space="preserve"> Time!BO$76</f>
        <v>0</v>
      </c>
      <c r="BP13" s="198">
        <f xml:space="preserve"> Time!BP$76</f>
        <v>0</v>
      </c>
      <c r="BQ13" s="198">
        <f xml:space="preserve"> Time!BQ$76</f>
        <v>0</v>
      </c>
      <c r="BR13" s="198">
        <f xml:space="preserve"> Time!BR$76</f>
        <v>0</v>
      </c>
      <c r="BS13" s="198">
        <f xml:space="preserve"> Time!BS$76</f>
        <v>0</v>
      </c>
      <c r="BT13" s="198">
        <f xml:space="preserve"> Time!BT$76</f>
        <v>0</v>
      </c>
      <c r="BU13" s="198">
        <f xml:space="preserve"> Time!BU$76</f>
        <v>0</v>
      </c>
      <c r="BV13" s="198">
        <f xml:space="preserve"> Time!BV$76</f>
        <v>0</v>
      </c>
      <c r="BW13" s="198">
        <f xml:space="preserve"> Time!BW$76</f>
        <v>0</v>
      </c>
      <c r="BX13" s="198">
        <f xml:space="preserve"> Time!BX$76</f>
        <v>0</v>
      </c>
      <c r="BY13" s="198">
        <f xml:space="preserve"> Time!BY$76</f>
        <v>0</v>
      </c>
      <c r="BZ13" s="198">
        <f xml:space="preserve"> Time!BZ$76</f>
        <v>0</v>
      </c>
      <c r="CA13" s="198">
        <f xml:space="preserve"> Time!CA$76</f>
        <v>0</v>
      </c>
      <c r="CB13" s="198">
        <f xml:space="preserve"> Time!CB$76</f>
        <v>0</v>
      </c>
      <c r="CC13" s="198">
        <f xml:space="preserve"> Time!CC$76</f>
        <v>0</v>
      </c>
      <c r="CD13" s="198">
        <f xml:space="preserve"> Time!CD$76</f>
        <v>0</v>
      </c>
      <c r="CE13" s="198">
        <f xml:space="preserve"> Time!CE$76</f>
        <v>0</v>
      </c>
      <c r="CF13" s="198">
        <f xml:space="preserve"> Time!CF$76</f>
        <v>0</v>
      </c>
      <c r="CG13" s="198">
        <f xml:space="preserve"> Time!CG$76</f>
        <v>0</v>
      </c>
      <c r="CH13" s="198">
        <f xml:space="preserve"> Time!CH$76</f>
        <v>0</v>
      </c>
      <c r="CI13" s="198">
        <f xml:space="preserve"> Time!CI$76</f>
        <v>0</v>
      </c>
      <c r="CJ13" s="198">
        <f xml:space="preserve"> Time!CJ$76</f>
        <v>0</v>
      </c>
      <c r="CK13" s="198">
        <f xml:space="preserve"> Time!CK$76</f>
        <v>0</v>
      </c>
      <c r="CL13" s="198">
        <f xml:space="preserve"> Time!CL$76</f>
        <v>0</v>
      </c>
      <c r="CM13" s="198">
        <f xml:space="preserve"> Time!CM$76</f>
        <v>0</v>
      </c>
      <c r="CN13" s="198">
        <f xml:space="preserve"> Time!CN$76</f>
        <v>0</v>
      </c>
      <c r="CO13" s="198">
        <f xml:space="preserve"> Time!CO$76</f>
        <v>0</v>
      </c>
      <c r="CP13" s="198">
        <f xml:space="preserve"> Time!CP$76</f>
        <v>0</v>
      </c>
      <c r="CQ13" s="198">
        <f xml:space="preserve"> Time!CQ$76</f>
        <v>0</v>
      </c>
      <c r="CR13" s="198">
        <f xml:space="preserve"> Time!CR$76</f>
        <v>0</v>
      </c>
      <c r="CS13" s="198">
        <f xml:space="preserve"> Time!CS$76</f>
        <v>0</v>
      </c>
      <c r="CT13" s="198">
        <f xml:space="preserve"> Time!CT$76</f>
        <v>0</v>
      </c>
      <c r="CU13" s="198">
        <f xml:space="preserve"> Time!CU$76</f>
        <v>0</v>
      </c>
      <c r="CV13" s="198">
        <f xml:space="preserve"> Time!CV$76</f>
        <v>0</v>
      </c>
      <c r="CW13" s="198">
        <f xml:space="preserve"> Time!CW$76</f>
        <v>0</v>
      </c>
      <c r="CX13" s="198">
        <f xml:space="preserve"> Time!CX$76</f>
        <v>0</v>
      </c>
      <c r="CY13" s="198">
        <f xml:space="preserve"> Time!CY$76</f>
        <v>0</v>
      </c>
      <c r="CZ13" s="198">
        <f xml:space="preserve"> Time!CZ$76</f>
        <v>0</v>
      </c>
      <c r="DA13" s="198">
        <f xml:space="preserve"> Time!DA$76</f>
        <v>0</v>
      </c>
      <c r="DB13" s="198">
        <f xml:space="preserve"> Time!DB$76</f>
        <v>0</v>
      </c>
      <c r="DC13" s="198">
        <f xml:space="preserve"> Time!DC$76</f>
        <v>0</v>
      </c>
      <c r="DD13" s="198">
        <f xml:space="preserve"> Time!DD$76</f>
        <v>0</v>
      </c>
      <c r="DE13" s="198">
        <f xml:space="preserve"> Time!DE$76</f>
        <v>0</v>
      </c>
      <c r="DF13" s="198">
        <f xml:space="preserve"> Time!DF$76</f>
        <v>0</v>
      </c>
      <c r="DG13" s="198">
        <f xml:space="preserve"> Time!DG$76</f>
        <v>0</v>
      </c>
      <c r="DH13" s="198">
        <f xml:space="preserve"> Time!DH$76</f>
        <v>0</v>
      </c>
      <c r="DI13" s="198">
        <f xml:space="preserve"> Time!DI$76</f>
        <v>0</v>
      </c>
      <c r="DJ13" s="198">
        <f xml:space="preserve"> Time!DJ$76</f>
        <v>0</v>
      </c>
      <c r="DK13" s="198">
        <f xml:space="preserve"> Time!DK$76</f>
        <v>0</v>
      </c>
      <c r="DL13" s="198">
        <f xml:space="preserve"> Time!DL$76</f>
        <v>0</v>
      </c>
      <c r="DM13" s="198">
        <f xml:space="preserve"> Time!DM$76</f>
        <v>0</v>
      </c>
      <c r="DN13" s="198">
        <f xml:space="preserve"> Time!DN$76</f>
        <v>0</v>
      </c>
      <c r="DO13" s="198">
        <f xml:space="preserve"> Time!DO$76</f>
        <v>0</v>
      </c>
      <c r="DP13" s="198">
        <f xml:space="preserve"> Time!DP$76</f>
        <v>0</v>
      </c>
      <c r="DQ13" s="198">
        <f xml:space="preserve"> Time!DQ$76</f>
        <v>0</v>
      </c>
      <c r="DR13" s="198">
        <f xml:space="preserve"> Time!DR$76</f>
        <v>0</v>
      </c>
      <c r="DS13" s="198">
        <f xml:space="preserve"> Time!DS$76</f>
        <v>0</v>
      </c>
      <c r="DT13" s="198">
        <f xml:space="preserve"> Time!DT$76</f>
        <v>0</v>
      </c>
      <c r="DU13" s="198">
        <f xml:space="preserve"> Time!DU$76</f>
        <v>0</v>
      </c>
      <c r="DV13" s="198">
        <f xml:space="preserve"> Time!DV$76</f>
        <v>0</v>
      </c>
      <c r="DW13" s="198">
        <f xml:space="preserve"> Time!DW$76</f>
        <v>0</v>
      </c>
      <c r="DX13" s="198">
        <f xml:space="preserve"> Time!DX$76</f>
        <v>0</v>
      </c>
      <c r="DY13" s="198">
        <f xml:space="preserve"> Time!DY$76</f>
        <v>0</v>
      </c>
      <c r="DZ13" s="198">
        <f xml:space="preserve"> Time!DZ$76</f>
        <v>0</v>
      </c>
      <c r="EA13" s="198">
        <f xml:space="preserve"> Time!EA$76</f>
        <v>0</v>
      </c>
    </row>
    <row r="14" spans="1:131" outlineLevel="2" x14ac:dyDescent="0.35">
      <c r="E14" s="185"/>
      <c r="F14" s="185"/>
      <c r="G14" s="185"/>
      <c r="H14" s="185"/>
      <c r="I14" s="26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5"/>
      <c r="AU14" s="185"/>
      <c r="AV14" s="185"/>
      <c r="AW14" s="185"/>
      <c r="AX14" s="185"/>
      <c r="AY14" s="185"/>
      <c r="AZ14" s="185"/>
      <c r="BA14" s="185"/>
      <c r="BB14" s="185"/>
      <c r="BC14" s="185"/>
      <c r="BD14" s="185"/>
      <c r="BE14" s="185"/>
      <c r="BF14" s="185"/>
      <c r="BG14" s="185"/>
      <c r="BH14" s="185"/>
      <c r="BI14" s="185"/>
      <c r="BJ14" s="185"/>
      <c r="BK14" s="185"/>
      <c r="BL14" s="185"/>
      <c r="BM14" s="185"/>
      <c r="BN14" s="185"/>
      <c r="BO14" s="185"/>
      <c r="BP14" s="185"/>
      <c r="BQ14" s="185"/>
      <c r="BR14" s="185"/>
      <c r="BS14" s="185"/>
      <c r="BT14" s="185"/>
      <c r="BU14" s="185"/>
      <c r="BV14" s="185"/>
      <c r="BW14" s="185"/>
      <c r="BX14" s="185"/>
      <c r="BY14" s="185"/>
      <c r="BZ14" s="185"/>
      <c r="CA14" s="185"/>
      <c r="CB14" s="185"/>
      <c r="CC14" s="185"/>
      <c r="CD14" s="185"/>
      <c r="CE14" s="185"/>
      <c r="CF14" s="185"/>
      <c r="CG14" s="185"/>
      <c r="CH14" s="185"/>
      <c r="CI14" s="185"/>
      <c r="CJ14" s="185"/>
      <c r="CK14" s="185"/>
      <c r="CL14" s="185"/>
      <c r="CM14" s="185"/>
      <c r="CN14" s="185"/>
      <c r="CO14" s="185"/>
      <c r="CP14" s="185"/>
      <c r="CQ14" s="185"/>
      <c r="CR14" s="185"/>
      <c r="CS14" s="185"/>
      <c r="CT14" s="185"/>
      <c r="CU14" s="185"/>
      <c r="CV14" s="185"/>
      <c r="CW14" s="185"/>
      <c r="CX14" s="185"/>
      <c r="CY14" s="185"/>
      <c r="CZ14" s="185"/>
      <c r="DA14" s="185"/>
      <c r="DB14" s="185"/>
      <c r="DC14" s="185"/>
      <c r="DD14" s="185"/>
      <c r="DE14" s="185"/>
      <c r="DF14" s="185"/>
      <c r="DG14" s="185"/>
      <c r="DH14" s="185"/>
      <c r="DI14" s="185"/>
      <c r="DJ14" s="185"/>
      <c r="DK14" s="185"/>
      <c r="DL14" s="185"/>
      <c r="DM14" s="185"/>
      <c r="DN14" s="185"/>
      <c r="DO14" s="185"/>
      <c r="DP14" s="185"/>
      <c r="DQ14" s="185"/>
      <c r="DR14" s="185"/>
      <c r="DS14" s="185"/>
      <c r="DT14" s="185"/>
      <c r="DU14" s="185"/>
      <c r="DV14" s="185"/>
      <c r="DW14" s="185"/>
      <c r="DX14" s="185"/>
      <c r="DY14" s="185"/>
      <c r="DZ14" s="185"/>
      <c r="EA14" s="185"/>
    </row>
    <row r="15" spans="1:131" outlineLevel="2" x14ac:dyDescent="0.35">
      <c r="E15" s="185" t="s">
        <v>223</v>
      </c>
      <c r="F15" s="185"/>
      <c r="G15" s="185" t="str">
        <f xml:space="preserve"> SMU</f>
        <v>$ 000s</v>
      </c>
      <c r="H15" s="185"/>
      <c r="I15" s="26"/>
      <c r="J15" s="185">
        <f t="shared" ref="J15:BU15" si="0">I18</f>
        <v>0</v>
      </c>
      <c r="K15" s="185">
        <f t="shared" si="0"/>
        <v>0</v>
      </c>
      <c r="L15" s="185">
        <f t="shared" si="0"/>
        <v>0</v>
      </c>
      <c r="M15" s="185">
        <f t="shared" si="0"/>
        <v>100000</v>
      </c>
      <c r="N15" s="185">
        <f t="shared" si="0"/>
        <v>100000</v>
      </c>
      <c r="O15" s="185">
        <f t="shared" si="0"/>
        <v>100000</v>
      </c>
      <c r="P15" s="185">
        <f t="shared" si="0"/>
        <v>100000</v>
      </c>
      <c r="Q15" s="185">
        <f t="shared" si="0"/>
        <v>100000</v>
      </c>
      <c r="R15" s="185">
        <f t="shared" si="0"/>
        <v>100000</v>
      </c>
      <c r="S15" s="185">
        <f t="shared" si="0"/>
        <v>100000</v>
      </c>
      <c r="T15" s="185">
        <f t="shared" si="0"/>
        <v>100000</v>
      </c>
      <c r="U15" s="185">
        <f t="shared" si="0"/>
        <v>100000</v>
      </c>
      <c r="V15" s="185">
        <f t="shared" si="0"/>
        <v>100000</v>
      </c>
      <c r="W15" s="185">
        <f t="shared" si="0"/>
        <v>100000</v>
      </c>
      <c r="X15" s="185">
        <f t="shared" si="0"/>
        <v>100000</v>
      </c>
      <c r="Y15" s="185">
        <f t="shared" si="0"/>
        <v>100000</v>
      </c>
      <c r="Z15" s="185">
        <f t="shared" si="0"/>
        <v>100000</v>
      </c>
      <c r="AA15" s="185">
        <f t="shared" si="0"/>
        <v>100000</v>
      </c>
      <c r="AB15" s="185">
        <f t="shared" si="0"/>
        <v>100000</v>
      </c>
      <c r="AC15" s="185">
        <f t="shared" si="0"/>
        <v>100000</v>
      </c>
      <c r="AD15" s="185">
        <f t="shared" si="0"/>
        <v>100000</v>
      </c>
      <c r="AE15" s="185">
        <f t="shared" si="0"/>
        <v>100000</v>
      </c>
      <c r="AF15" s="185">
        <f t="shared" si="0"/>
        <v>100000</v>
      </c>
      <c r="AG15" s="185">
        <f t="shared" si="0"/>
        <v>100000</v>
      </c>
      <c r="AH15" s="185">
        <f t="shared" si="0"/>
        <v>100000</v>
      </c>
      <c r="AI15" s="185">
        <f t="shared" si="0"/>
        <v>100000</v>
      </c>
      <c r="AJ15" s="185">
        <f t="shared" si="0"/>
        <v>100000</v>
      </c>
      <c r="AK15" s="185">
        <f t="shared" si="0"/>
        <v>100000</v>
      </c>
      <c r="AL15" s="185">
        <f t="shared" si="0"/>
        <v>100000</v>
      </c>
      <c r="AM15" s="185">
        <f t="shared" si="0"/>
        <v>100000</v>
      </c>
      <c r="AN15" s="185">
        <f t="shared" si="0"/>
        <v>100000</v>
      </c>
      <c r="AO15" s="185">
        <f t="shared" si="0"/>
        <v>100000</v>
      </c>
      <c r="AP15" s="185">
        <f t="shared" si="0"/>
        <v>100000</v>
      </c>
      <c r="AQ15" s="185">
        <f t="shared" si="0"/>
        <v>100000</v>
      </c>
      <c r="AR15" s="185">
        <f t="shared" si="0"/>
        <v>100000</v>
      </c>
      <c r="AS15" s="185">
        <f t="shared" si="0"/>
        <v>100000</v>
      </c>
      <c r="AT15" s="185">
        <f t="shared" si="0"/>
        <v>100000</v>
      </c>
      <c r="AU15" s="185">
        <f t="shared" si="0"/>
        <v>100000</v>
      </c>
      <c r="AV15" s="185">
        <f t="shared" si="0"/>
        <v>100000</v>
      </c>
      <c r="AW15" s="185">
        <f t="shared" si="0"/>
        <v>100000</v>
      </c>
      <c r="AX15" s="185">
        <f t="shared" si="0"/>
        <v>100000</v>
      </c>
      <c r="AY15" s="185">
        <f t="shared" si="0"/>
        <v>100000</v>
      </c>
      <c r="AZ15" s="185">
        <f t="shared" si="0"/>
        <v>100000</v>
      </c>
      <c r="BA15" s="185">
        <f t="shared" si="0"/>
        <v>100000</v>
      </c>
      <c r="BB15" s="185">
        <f t="shared" si="0"/>
        <v>100000</v>
      </c>
      <c r="BC15" s="185">
        <f t="shared" si="0"/>
        <v>100000</v>
      </c>
      <c r="BD15" s="185">
        <f t="shared" si="0"/>
        <v>100000</v>
      </c>
      <c r="BE15" s="185">
        <f t="shared" si="0"/>
        <v>100000</v>
      </c>
      <c r="BF15" s="185">
        <f t="shared" si="0"/>
        <v>100000</v>
      </c>
      <c r="BG15" s="185">
        <f t="shared" si="0"/>
        <v>100000</v>
      </c>
      <c r="BH15" s="185">
        <f t="shared" si="0"/>
        <v>100000</v>
      </c>
      <c r="BI15" s="185">
        <f t="shared" si="0"/>
        <v>100000</v>
      </c>
      <c r="BJ15" s="185">
        <f t="shared" si="0"/>
        <v>100000</v>
      </c>
      <c r="BK15" s="185">
        <f t="shared" si="0"/>
        <v>100000</v>
      </c>
      <c r="BL15" s="185">
        <f t="shared" si="0"/>
        <v>100000</v>
      </c>
      <c r="BM15" s="185">
        <f t="shared" si="0"/>
        <v>100000</v>
      </c>
      <c r="BN15" s="185">
        <f t="shared" si="0"/>
        <v>100000</v>
      </c>
      <c r="BO15" s="185">
        <f t="shared" si="0"/>
        <v>100000</v>
      </c>
      <c r="BP15" s="185">
        <f t="shared" si="0"/>
        <v>100000</v>
      </c>
      <c r="BQ15" s="185">
        <f t="shared" si="0"/>
        <v>100000</v>
      </c>
      <c r="BR15" s="185">
        <f t="shared" si="0"/>
        <v>100000</v>
      </c>
      <c r="BS15" s="185">
        <f t="shared" si="0"/>
        <v>100000</v>
      </c>
      <c r="BT15" s="185">
        <f t="shared" si="0"/>
        <v>100000</v>
      </c>
      <c r="BU15" s="185">
        <f t="shared" si="0"/>
        <v>100000</v>
      </c>
      <c r="BV15" s="185">
        <f t="shared" ref="BV15:EA15" si="1">BU18</f>
        <v>100000</v>
      </c>
      <c r="BW15" s="185">
        <f t="shared" si="1"/>
        <v>100000</v>
      </c>
      <c r="BX15" s="185">
        <f t="shared" si="1"/>
        <v>100000</v>
      </c>
      <c r="BY15" s="185">
        <f t="shared" si="1"/>
        <v>100000</v>
      </c>
      <c r="BZ15" s="185">
        <f t="shared" si="1"/>
        <v>100000</v>
      </c>
      <c r="CA15" s="185">
        <f t="shared" si="1"/>
        <v>100000</v>
      </c>
      <c r="CB15" s="185">
        <f t="shared" si="1"/>
        <v>100000</v>
      </c>
      <c r="CC15" s="185">
        <f t="shared" si="1"/>
        <v>100000</v>
      </c>
      <c r="CD15" s="185">
        <f t="shared" si="1"/>
        <v>100000</v>
      </c>
      <c r="CE15" s="185">
        <f t="shared" si="1"/>
        <v>100000</v>
      </c>
      <c r="CF15" s="185">
        <f t="shared" si="1"/>
        <v>100000</v>
      </c>
      <c r="CG15" s="185">
        <f t="shared" si="1"/>
        <v>100000</v>
      </c>
      <c r="CH15" s="185">
        <f t="shared" si="1"/>
        <v>100000</v>
      </c>
      <c r="CI15" s="185">
        <f t="shared" si="1"/>
        <v>100000</v>
      </c>
      <c r="CJ15" s="185">
        <f t="shared" si="1"/>
        <v>100000</v>
      </c>
      <c r="CK15" s="185">
        <f t="shared" si="1"/>
        <v>100000</v>
      </c>
      <c r="CL15" s="185">
        <f t="shared" si="1"/>
        <v>100000</v>
      </c>
      <c r="CM15" s="185">
        <f t="shared" si="1"/>
        <v>100000</v>
      </c>
      <c r="CN15" s="185">
        <f t="shared" si="1"/>
        <v>100000</v>
      </c>
      <c r="CO15" s="185">
        <f t="shared" si="1"/>
        <v>100000</v>
      </c>
      <c r="CP15" s="185">
        <f t="shared" si="1"/>
        <v>100000</v>
      </c>
      <c r="CQ15" s="185">
        <f t="shared" si="1"/>
        <v>100000</v>
      </c>
      <c r="CR15" s="185">
        <f t="shared" si="1"/>
        <v>100000</v>
      </c>
      <c r="CS15" s="185">
        <f t="shared" si="1"/>
        <v>100000</v>
      </c>
      <c r="CT15" s="185">
        <f t="shared" si="1"/>
        <v>100000</v>
      </c>
      <c r="CU15" s="185">
        <f t="shared" si="1"/>
        <v>100000</v>
      </c>
      <c r="CV15" s="185">
        <f t="shared" si="1"/>
        <v>100000</v>
      </c>
      <c r="CW15" s="185">
        <f t="shared" si="1"/>
        <v>100000</v>
      </c>
      <c r="CX15" s="185">
        <f t="shared" si="1"/>
        <v>100000</v>
      </c>
      <c r="CY15" s="185">
        <f t="shared" si="1"/>
        <v>100000</v>
      </c>
      <c r="CZ15" s="185">
        <f t="shared" si="1"/>
        <v>100000</v>
      </c>
      <c r="DA15" s="185">
        <f t="shared" si="1"/>
        <v>100000</v>
      </c>
      <c r="DB15" s="185">
        <f t="shared" si="1"/>
        <v>100000</v>
      </c>
      <c r="DC15" s="185">
        <f t="shared" si="1"/>
        <v>100000</v>
      </c>
      <c r="DD15" s="185">
        <f t="shared" si="1"/>
        <v>100000</v>
      </c>
      <c r="DE15" s="185">
        <f t="shared" si="1"/>
        <v>100000</v>
      </c>
      <c r="DF15" s="185">
        <f t="shared" si="1"/>
        <v>100000</v>
      </c>
      <c r="DG15" s="185">
        <f t="shared" si="1"/>
        <v>100000</v>
      </c>
      <c r="DH15" s="185">
        <f t="shared" si="1"/>
        <v>100000</v>
      </c>
      <c r="DI15" s="185">
        <f t="shared" si="1"/>
        <v>100000</v>
      </c>
      <c r="DJ15" s="185">
        <f t="shared" si="1"/>
        <v>100000</v>
      </c>
      <c r="DK15" s="185">
        <f t="shared" si="1"/>
        <v>100000</v>
      </c>
      <c r="DL15" s="185">
        <f t="shared" si="1"/>
        <v>100000</v>
      </c>
      <c r="DM15" s="185">
        <f t="shared" si="1"/>
        <v>100000</v>
      </c>
      <c r="DN15" s="185">
        <f t="shared" si="1"/>
        <v>100000</v>
      </c>
      <c r="DO15" s="185">
        <f t="shared" si="1"/>
        <v>100000</v>
      </c>
      <c r="DP15" s="185">
        <f t="shared" si="1"/>
        <v>100000</v>
      </c>
      <c r="DQ15" s="185">
        <f t="shared" si="1"/>
        <v>100000</v>
      </c>
      <c r="DR15" s="185">
        <f t="shared" si="1"/>
        <v>100000</v>
      </c>
      <c r="DS15" s="185">
        <f t="shared" si="1"/>
        <v>100000</v>
      </c>
      <c r="DT15" s="185">
        <f t="shared" si="1"/>
        <v>100000</v>
      </c>
      <c r="DU15" s="185">
        <f t="shared" si="1"/>
        <v>100000</v>
      </c>
      <c r="DV15" s="185">
        <f t="shared" si="1"/>
        <v>100000</v>
      </c>
      <c r="DW15" s="185">
        <f t="shared" si="1"/>
        <v>100000</v>
      </c>
      <c r="DX15" s="185">
        <f t="shared" si="1"/>
        <v>100000</v>
      </c>
      <c r="DY15" s="185">
        <f t="shared" si="1"/>
        <v>100000</v>
      </c>
      <c r="DZ15" s="185">
        <f t="shared" si="1"/>
        <v>100000</v>
      </c>
      <c r="EA15" s="185">
        <f t="shared" si="1"/>
        <v>100000</v>
      </c>
    </row>
    <row r="16" spans="1:131" outlineLevel="2" x14ac:dyDescent="0.35">
      <c r="E16" s="186" t="s">
        <v>227</v>
      </c>
      <c r="F16" s="186"/>
      <c r="G16" s="186"/>
      <c r="H16" s="186"/>
      <c r="I16" s="186"/>
      <c r="J16" s="186"/>
      <c r="K16" s="186"/>
      <c r="L16" s="186"/>
      <c r="M16" s="186"/>
      <c r="N16" s="186"/>
      <c r="O16" s="186"/>
      <c r="P16" s="186"/>
      <c r="Q16" s="186"/>
      <c r="R16" s="186"/>
      <c r="S16" s="186"/>
      <c r="T16" s="186"/>
      <c r="U16" s="186"/>
      <c r="V16" s="186"/>
      <c r="W16" s="186"/>
      <c r="X16" s="186"/>
      <c r="Y16" s="186"/>
      <c r="Z16" s="186"/>
      <c r="AA16" s="186"/>
      <c r="AB16" s="186"/>
      <c r="AC16" s="186"/>
      <c r="AD16" s="186"/>
      <c r="AE16" s="186"/>
      <c r="AF16" s="186"/>
      <c r="AG16" s="186"/>
      <c r="AH16" s="186"/>
      <c r="AI16" s="186"/>
      <c r="AJ16" s="186"/>
      <c r="AK16" s="186"/>
      <c r="AL16" s="186"/>
      <c r="AM16" s="186"/>
      <c r="AN16" s="186"/>
      <c r="AO16" s="186"/>
      <c r="AP16" s="186"/>
      <c r="AQ16" s="186"/>
      <c r="AR16" s="186"/>
      <c r="AS16" s="186"/>
      <c r="AT16" s="186"/>
      <c r="AU16" s="186"/>
      <c r="AV16" s="186"/>
      <c r="AW16" s="186"/>
      <c r="AX16" s="186"/>
      <c r="AY16" s="186"/>
      <c r="AZ16" s="186"/>
      <c r="BA16" s="186"/>
      <c r="BB16" s="186"/>
      <c r="BC16" s="186"/>
      <c r="BD16" s="186"/>
      <c r="BE16" s="186"/>
      <c r="BF16" s="186"/>
      <c r="BG16" s="186"/>
      <c r="BH16" s="186"/>
      <c r="BI16" s="186"/>
      <c r="BJ16" s="186"/>
      <c r="BK16" s="186"/>
      <c r="BL16" s="186"/>
      <c r="BM16" s="186"/>
      <c r="BN16" s="186"/>
      <c r="BO16" s="186"/>
      <c r="BP16" s="186"/>
      <c r="BQ16" s="186"/>
      <c r="BR16" s="186"/>
      <c r="BS16" s="186"/>
      <c r="BT16" s="186"/>
      <c r="BU16" s="186"/>
      <c r="BV16" s="186"/>
      <c r="BW16" s="186"/>
      <c r="BX16" s="186"/>
      <c r="BY16" s="186"/>
      <c r="BZ16" s="186"/>
      <c r="CA16" s="186"/>
      <c r="CB16" s="186"/>
      <c r="CC16" s="186"/>
      <c r="CD16" s="186"/>
      <c r="CE16" s="186"/>
      <c r="CF16" s="186"/>
      <c r="CG16" s="186"/>
      <c r="CH16" s="186"/>
      <c r="CI16" s="186"/>
      <c r="CJ16" s="186"/>
      <c r="CK16" s="186"/>
      <c r="CL16" s="186"/>
      <c r="CM16" s="186"/>
      <c r="CN16" s="186"/>
      <c r="CO16" s="186"/>
      <c r="CP16" s="186"/>
      <c r="CQ16" s="186"/>
      <c r="CR16" s="186"/>
      <c r="CS16" s="186"/>
      <c r="CT16" s="186"/>
      <c r="CU16" s="186"/>
      <c r="CV16" s="186"/>
      <c r="CW16" s="186"/>
      <c r="CX16" s="186"/>
      <c r="CY16" s="186"/>
      <c r="CZ16" s="186"/>
      <c r="DA16" s="186"/>
      <c r="DB16" s="186"/>
      <c r="DC16" s="186"/>
      <c r="DD16" s="186"/>
      <c r="DE16" s="186"/>
      <c r="DF16" s="186"/>
      <c r="DG16" s="186"/>
      <c r="DH16" s="186"/>
      <c r="DI16" s="186"/>
      <c r="DJ16" s="186"/>
      <c r="DK16" s="186"/>
      <c r="DL16" s="186"/>
      <c r="DM16" s="186"/>
      <c r="DN16" s="186"/>
      <c r="DO16" s="186"/>
      <c r="DP16" s="186"/>
      <c r="DQ16" s="186"/>
      <c r="DR16" s="186"/>
      <c r="DS16" s="186"/>
      <c r="DT16" s="186"/>
      <c r="DU16" s="186"/>
      <c r="DV16" s="186"/>
      <c r="DW16" s="186"/>
      <c r="DX16" s="186"/>
      <c r="DY16" s="186"/>
      <c r="DZ16" s="186"/>
      <c r="EA16" s="186"/>
    </row>
    <row r="17" spans="1:131" outlineLevel="2" x14ac:dyDescent="0.35">
      <c r="E17" s="186" t="s">
        <v>228</v>
      </c>
      <c r="F17" s="186"/>
      <c r="G17" s="186"/>
      <c r="H17" s="186"/>
      <c r="I17" s="186"/>
      <c r="J17" s="186"/>
      <c r="K17" s="186"/>
      <c r="L17" s="186"/>
      <c r="M17" s="186"/>
      <c r="N17" s="186"/>
      <c r="O17" s="186"/>
      <c r="P17" s="186"/>
      <c r="Q17" s="186"/>
      <c r="R17" s="186"/>
      <c r="S17" s="186"/>
      <c r="T17" s="186"/>
      <c r="U17" s="186"/>
      <c r="V17" s="186"/>
      <c r="W17" s="186"/>
      <c r="X17" s="186"/>
      <c r="Y17" s="186"/>
      <c r="Z17" s="186"/>
      <c r="AA17" s="186"/>
      <c r="AB17" s="186"/>
      <c r="AC17" s="186"/>
      <c r="AD17" s="186"/>
      <c r="AE17" s="186"/>
      <c r="AF17" s="186"/>
      <c r="AG17" s="186"/>
      <c r="AH17" s="186"/>
      <c r="AI17" s="186"/>
      <c r="AJ17" s="186"/>
      <c r="AK17" s="186"/>
      <c r="AL17" s="186"/>
      <c r="AM17" s="186"/>
      <c r="AN17" s="186"/>
      <c r="AO17" s="186"/>
      <c r="AP17" s="186"/>
      <c r="AQ17" s="186"/>
      <c r="AR17" s="186"/>
      <c r="AS17" s="186"/>
      <c r="AT17" s="186"/>
      <c r="AU17" s="186"/>
      <c r="AV17" s="186"/>
      <c r="AW17" s="186"/>
      <c r="AX17" s="186"/>
      <c r="AY17" s="186"/>
      <c r="AZ17" s="186"/>
      <c r="BA17" s="186"/>
      <c r="BB17" s="186"/>
      <c r="BC17" s="186"/>
      <c r="BD17" s="186"/>
      <c r="BE17" s="186"/>
      <c r="BF17" s="186"/>
      <c r="BG17" s="186"/>
      <c r="BH17" s="186"/>
      <c r="BI17" s="186"/>
      <c r="BJ17" s="186"/>
      <c r="BK17" s="186"/>
      <c r="BL17" s="186"/>
      <c r="BM17" s="186"/>
      <c r="BN17" s="186"/>
      <c r="BO17" s="186"/>
      <c r="BP17" s="186"/>
      <c r="BQ17" s="186"/>
      <c r="BR17" s="186"/>
      <c r="BS17" s="186"/>
      <c r="BT17" s="186"/>
      <c r="BU17" s="186"/>
      <c r="BV17" s="186"/>
      <c r="BW17" s="186"/>
      <c r="BX17" s="186"/>
      <c r="BY17" s="186"/>
      <c r="BZ17" s="186"/>
      <c r="CA17" s="186"/>
      <c r="CB17" s="186"/>
      <c r="CC17" s="186"/>
      <c r="CD17" s="186"/>
      <c r="CE17" s="186"/>
      <c r="CF17" s="186"/>
      <c r="CG17" s="186"/>
      <c r="CH17" s="186"/>
      <c r="CI17" s="186"/>
      <c r="CJ17" s="186"/>
      <c r="CK17" s="186"/>
      <c r="CL17" s="186"/>
      <c r="CM17" s="186"/>
      <c r="CN17" s="186"/>
      <c r="CO17" s="186"/>
      <c r="CP17" s="186"/>
      <c r="CQ17" s="186"/>
      <c r="CR17" s="186"/>
      <c r="CS17" s="186"/>
      <c r="CT17" s="186"/>
      <c r="CU17" s="186"/>
      <c r="CV17" s="186"/>
      <c r="CW17" s="186"/>
      <c r="CX17" s="186"/>
      <c r="CY17" s="186"/>
      <c r="CZ17" s="186"/>
      <c r="DA17" s="186"/>
      <c r="DB17" s="186"/>
      <c r="DC17" s="186"/>
      <c r="DD17" s="186"/>
      <c r="DE17" s="186"/>
      <c r="DF17" s="186"/>
      <c r="DG17" s="186"/>
      <c r="DH17" s="186"/>
      <c r="DI17" s="186"/>
      <c r="DJ17" s="186"/>
      <c r="DK17" s="186"/>
      <c r="DL17" s="186"/>
      <c r="DM17" s="186"/>
      <c r="DN17" s="186"/>
      <c r="DO17" s="186"/>
      <c r="DP17" s="186"/>
      <c r="DQ17" s="186"/>
      <c r="DR17" s="186"/>
      <c r="DS17" s="186"/>
      <c r="DT17" s="186"/>
      <c r="DU17" s="186"/>
      <c r="DV17" s="186"/>
      <c r="DW17" s="186"/>
      <c r="DX17" s="186"/>
      <c r="DY17" s="186"/>
      <c r="DZ17" s="186"/>
      <c r="EA17" s="186"/>
    </row>
    <row r="18" spans="1:131" s="558" customFormat="1" outlineLevel="2" x14ac:dyDescent="0.35">
      <c r="A18" s="485"/>
      <c r="B18" s="485"/>
      <c r="C18" s="486"/>
      <c r="D18" s="487"/>
      <c r="E18" s="488" t="s">
        <v>221</v>
      </c>
      <c r="F18" s="488"/>
      <c r="G18" s="488" t="str">
        <f xml:space="preserve"> SMU</f>
        <v>$ 000s</v>
      </c>
      <c r="H18" s="488"/>
      <c r="I18" s="489"/>
      <c r="J18" s="488">
        <f t="shared" ref="J18:BU18" si="2" xml:space="preserve"> IF( J13 = 1, $F12, J15 + J16 - J17)</f>
        <v>0</v>
      </c>
      <c r="K18" s="488">
        <f t="shared" si="2"/>
        <v>0</v>
      </c>
      <c r="L18" s="488">
        <f t="shared" si="2"/>
        <v>100000</v>
      </c>
      <c r="M18" s="488">
        <f t="shared" si="2"/>
        <v>100000</v>
      </c>
      <c r="N18" s="488">
        <f t="shared" si="2"/>
        <v>100000</v>
      </c>
      <c r="O18" s="488">
        <f t="shared" si="2"/>
        <v>100000</v>
      </c>
      <c r="P18" s="488">
        <f t="shared" si="2"/>
        <v>100000</v>
      </c>
      <c r="Q18" s="488">
        <f t="shared" si="2"/>
        <v>100000</v>
      </c>
      <c r="R18" s="488">
        <f t="shared" si="2"/>
        <v>100000</v>
      </c>
      <c r="S18" s="488">
        <f t="shared" si="2"/>
        <v>100000</v>
      </c>
      <c r="T18" s="488">
        <f t="shared" si="2"/>
        <v>100000</v>
      </c>
      <c r="U18" s="488">
        <f t="shared" si="2"/>
        <v>100000</v>
      </c>
      <c r="V18" s="488">
        <f t="shared" si="2"/>
        <v>100000</v>
      </c>
      <c r="W18" s="488">
        <f t="shared" si="2"/>
        <v>100000</v>
      </c>
      <c r="X18" s="488">
        <f t="shared" si="2"/>
        <v>100000</v>
      </c>
      <c r="Y18" s="488">
        <f t="shared" si="2"/>
        <v>100000</v>
      </c>
      <c r="Z18" s="488">
        <f t="shared" si="2"/>
        <v>100000</v>
      </c>
      <c r="AA18" s="488">
        <f t="shared" si="2"/>
        <v>100000</v>
      </c>
      <c r="AB18" s="488">
        <f t="shared" si="2"/>
        <v>100000</v>
      </c>
      <c r="AC18" s="488">
        <f t="shared" si="2"/>
        <v>100000</v>
      </c>
      <c r="AD18" s="488">
        <f t="shared" si="2"/>
        <v>100000</v>
      </c>
      <c r="AE18" s="488">
        <f t="shared" si="2"/>
        <v>100000</v>
      </c>
      <c r="AF18" s="488">
        <f t="shared" si="2"/>
        <v>100000</v>
      </c>
      <c r="AG18" s="488">
        <f t="shared" si="2"/>
        <v>100000</v>
      </c>
      <c r="AH18" s="488">
        <f t="shared" si="2"/>
        <v>100000</v>
      </c>
      <c r="AI18" s="488">
        <f t="shared" si="2"/>
        <v>100000</v>
      </c>
      <c r="AJ18" s="488">
        <f t="shared" si="2"/>
        <v>100000</v>
      </c>
      <c r="AK18" s="488">
        <f t="shared" si="2"/>
        <v>100000</v>
      </c>
      <c r="AL18" s="488">
        <f t="shared" si="2"/>
        <v>100000</v>
      </c>
      <c r="AM18" s="488">
        <f t="shared" si="2"/>
        <v>100000</v>
      </c>
      <c r="AN18" s="488">
        <f t="shared" si="2"/>
        <v>100000</v>
      </c>
      <c r="AO18" s="488">
        <f t="shared" si="2"/>
        <v>100000</v>
      </c>
      <c r="AP18" s="488">
        <f t="shared" si="2"/>
        <v>100000</v>
      </c>
      <c r="AQ18" s="488">
        <f t="shared" si="2"/>
        <v>100000</v>
      </c>
      <c r="AR18" s="488">
        <f t="shared" si="2"/>
        <v>100000</v>
      </c>
      <c r="AS18" s="488">
        <f t="shared" si="2"/>
        <v>100000</v>
      </c>
      <c r="AT18" s="488">
        <f t="shared" si="2"/>
        <v>100000</v>
      </c>
      <c r="AU18" s="488">
        <f t="shared" si="2"/>
        <v>100000</v>
      </c>
      <c r="AV18" s="488">
        <f t="shared" si="2"/>
        <v>100000</v>
      </c>
      <c r="AW18" s="488">
        <f t="shared" si="2"/>
        <v>100000</v>
      </c>
      <c r="AX18" s="488">
        <f t="shared" si="2"/>
        <v>100000</v>
      </c>
      <c r="AY18" s="488">
        <f t="shared" si="2"/>
        <v>100000</v>
      </c>
      <c r="AZ18" s="488">
        <f t="shared" si="2"/>
        <v>100000</v>
      </c>
      <c r="BA18" s="488">
        <f t="shared" si="2"/>
        <v>100000</v>
      </c>
      <c r="BB18" s="488">
        <f t="shared" si="2"/>
        <v>100000</v>
      </c>
      <c r="BC18" s="488">
        <f t="shared" si="2"/>
        <v>100000</v>
      </c>
      <c r="BD18" s="488">
        <f t="shared" si="2"/>
        <v>100000</v>
      </c>
      <c r="BE18" s="488">
        <f t="shared" si="2"/>
        <v>100000</v>
      </c>
      <c r="BF18" s="488">
        <f t="shared" si="2"/>
        <v>100000</v>
      </c>
      <c r="BG18" s="488">
        <f t="shared" si="2"/>
        <v>100000</v>
      </c>
      <c r="BH18" s="488">
        <f t="shared" si="2"/>
        <v>100000</v>
      </c>
      <c r="BI18" s="488">
        <f t="shared" si="2"/>
        <v>100000</v>
      </c>
      <c r="BJ18" s="488">
        <f t="shared" si="2"/>
        <v>100000</v>
      </c>
      <c r="BK18" s="488">
        <f t="shared" si="2"/>
        <v>100000</v>
      </c>
      <c r="BL18" s="488">
        <f t="shared" si="2"/>
        <v>100000</v>
      </c>
      <c r="BM18" s="488">
        <f t="shared" si="2"/>
        <v>100000</v>
      </c>
      <c r="BN18" s="488">
        <f t="shared" si="2"/>
        <v>100000</v>
      </c>
      <c r="BO18" s="488">
        <f t="shared" si="2"/>
        <v>100000</v>
      </c>
      <c r="BP18" s="488">
        <f t="shared" si="2"/>
        <v>100000</v>
      </c>
      <c r="BQ18" s="488">
        <f t="shared" si="2"/>
        <v>100000</v>
      </c>
      <c r="BR18" s="488">
        <f t="shared" si="2"/>
        <v>100000</v>
      </c>
      <c r="BS18" s="488">
        <f t="shared" si="2"/>
        <v>100000</v>
      </c>
      <c r="BT18" s="488">
        <f t="shared" si="2"/>
        <v>100000</v>
      </c>
      <c r="BU18" s="488">
        <f t="shared" si="2"/>
        <v>100000</v>
      </c>
      <c r="BV18" s="488">
        <f t="shared" ref="BV18:EA18" si="3" xml:space="preserve"> IF( BV13 = 1, $F12, BV15 + BV16 - BV17)</f>
        <v>100000</v>
      </c>
      <c r="BW18" s="488">
        <f t="shared" si="3"/>
        <v>100000</v>
      </c>
      <c r="BX18" s="488">
        <f t="shared" si="3"/>
        <v>100000</v>
      </c>
      <c r="BY18" s="488">
        <f t="shared" si="3"/>
        <v>100000</v>
      </c>
      <c r="BZ18" s="488">
        <f t="shared" si="3"/>
        <v>100000</v>
      </c>
      <c r="CA18" s="488">
        <f t="shared" si="3"/>
        <v>100000</v>
      </c>
      <c r="CB18" s="488">
        <f t="shared" si="3"/>
        <v>100000</v>
      </c>
      <c r="CC18" s="488">
        <f t="shared" si="3"/>
        <v>100000</v>
      </c>
      <c r="CD18" s="488">
        <f t="shared" si="3"/>
        <v>100000</v>
      </c>
      <c r="CE18" s="488">
        <f t="shared" si="3"/>
        <v>100000</v>
      </c>
      <c r="CF18" s="488">
        <f t="shared" si="3"/>
        <v>100000</v>
      </c>
      <c r="CG18" s="488">
        <f t="shared" si="3"/>
        <v>100000</v>
      </c>
      <c r="CH18" s="488">
        <f t="shared" si="3"/>
        <v>100000</v>
      </c>
      <c r="CI18" s="488">
        <f t="shared" si="3"/>
        <v>100000</v>
      </c>
      <c r="CJ18" s="488">
        <f t="shared" si="3"/>
        <v>100000</v>
      </c>
      <c r="CK18" s="488">
        <f t="shared" si="3"/>
        <v>100000</v>
      </c>
      <c r="CL18" s="488">
        <f t="shared" si="3"/>
        <v>100000</v>
      </c>
      <c r="CM18" s="488">
        <f t="shared" si="3"/>
        <v>100000</v>
      </c>
      <c r="CN18" s="488">
        <f t="shared" si="3"/>
        <v>100000</v>
      </c>
      <c r="CO18" s="488">
        <f t="shared" si="3"/>
        <v>100000</v>
      </c>
      <c r="CP18" s="488">
        <f t="shared" si="3"/>
        <v>100000</v>
      </c>
      <c r="CQ18" s="488">
        <f t="shared" si="3"/>
        <v>100000</v>
      </c>
      <c r="CR18" s="488">
        <f t="shared" si="3"/>
        <v>100000</v>
      </c>
      <c r="CS18" s="488">
        <f t="shared" si="3"/>
        <v>100000</v>
      </c>
      <c r="CT18" s="488">
        <f t="shared" si="3"/>
        <v>100000</v>
      </c>
      <c r="CU18" s="488">
        <f t="shared" si="3"/>
        <v>100000</v>
      </c>
      <c r="CV18" s="488">
        <f t="shared" si="3"/>
        <v>100000</v>
      </c>
      <c r="CW18" s="488">
        <f t="shared" si="3"/>
        <v>100000</v>
      </c>
      <c r="CX18" s="488">
        <f t="shared" si="3"/>
        <v>100000</v>
      </c>
      <c r="CY18" s="488">
        <f t="shared" si="3"/>
        <v>100000</v>
      </c>
      <c r="CZ18" s="488">
        <f t="shared" si="3"/>
        <v>100000</v>
      </c>
      <c r="DA18" s="488">
        <f t="shared" si="3"/>
        <v>100000</v>
      </c>
      <c r="DB18" s="488">
        <f t="shared" si="3"/>
        <v>100000</v>
      </c>
      <c r="DC18" s="488">
        <f t="shared" si="3"/>
        <v>100000</v>
      </c>
      <c r="DD18" s="488">
        <f t="shared" si="3"/>
        <v>100000</v>
      </c>
      <c r="DE18" s="488">
        <f t="shared" si="3"/>
        <v>100000</v>
      </c>
      <c r="DF18" s="488">
        <f t="shared" si="3"/>
        <v>100000</v>
      </c>
      <c r="DG18" s="488">
        <f t="shared" si="3"/>
        <v>100000</v>
      </c>
      <c r="DH18" s="488">
        <f t="shared" si="3"/>
        <v>100000</v>
      </c>
      <c r="DI18" s="488">
        <f t="shared" si="3"/>
        <v>100000</v>
      </c>
      <c r="DJ18" s="488">
        <f t="shared" si="3"/>
        <v>100000</v>
      </c>
      <c r="DK18" s="488">
        <f t="shared" si="3"/>
        <v>100000</v>
      </c>
      <c r="DL18" s="488">
        <f t="shared" si="3"/>
        <v>100000</v>
      </c>
      <c r="DM18" s="488">
        <f t="shared" si="3"/>
        <v>100000</v>
      </c>
      <c r="DN18" s="488">
        <f t="shared" si="3"/>
        <v>100000</v>
      </c>
      <c r="DO18" s="488">
        <f t="shared" si="3"/>
        <v>100000</v>
      </c>
      <c r="DP18" s="488">
        <f t="shared" si="3"/>
        <v>100000</v>
      </c>
      <c r="DQ18" s="488">
        <f t="shared" si="3"/>
        <v>100000</v>
      </c>
      <c r="DR18" s="488">
        <f t="shared" si="3"/>
        <v>100000</v>
      </c>
      <c r="DS18" s="488">
        <f t="shared" si="3"/>
        <v>100000</v>
      </c>
      <c r="DT18" s="488">
        <f t="shared" si="3"/>
        <v>100000</v>
      </c>
      <c r="DU18" s="488">
        <f t="shared" si="3"/>
        <v>100000</v>
      </c>
      <c r="DV18" s="488">
        <f t="shared" si="3"/>
        <v>100000</v>
      </c>
      <c r="DW18" s="488">
        <f t="shared" si="3"/>
        <v>100000</v>
      </c>
      <c r="DX18" s="488">
        <f t="shared" si="3"/>
        <v>100000</v>
      </c>
      <c r="DY18" s="488">
        <f t="shared" si="3"/>
        <v>100000</v>
      </c>
      <c r="DZ18" s="488">
        <f t="shared" si="3"/>
        <v>100000</v>
      </c>
      <c r="EA18" s="488">
        <f t="shared" si="3"/>
        <v>100000</v>
      </c>
    </row>
    <row r="19" spans="1:131" outlineLevel="2" x14ac:dyDescent="0.35"/>
    <row r="20" spans="1:131" outlineLevel="2" x14ac:dyDescent="0.35"/>
    <row r="22" spans="1:131" x14ac:dyDescent="0.35">
      <c r="A22" s="8" t="s">
        <v>63</v>
      </c>
    </row>
  </sheetData>
  <conditionalFormatting sqref="J3:EA3">
    <cfRule type="cellIs" dxfId="50" priority="4" stopIfTrue="1" operator="equal">
      <formula>"Operations"</formula>
    </cfRule>
  </conditionalFormatting>
  <conditionalFormatting sqref="J3:EA3">
    <cfRule type="cellIs" dxfId="49" priority="3" operator="equal">
      <formula>"Fin Close"</formula>
    </cfRule>
  </conditionalFormatting>
  <conditionalFormatting sqref="F2:F4">
    <cfRule type="cellIs" dxfId="48" priority="1" stopIfTrue="1" operator="notEqual">
      <formula>0</formula>
    </cfRule>
    <cfRule type="cellIs" dxfId="47" priority="2" stopIfTrue="1" operator="equal">
      <formula>""</formula>
    </cfRule>
  </conditionalFormatting>
  <dataValidations count="1">
    <dataValidation allowBlank="1" showInputMessage="1" showErrorMessage="1" sqref="E12:H12" xr:uid="{ABAAFBC4-7C8F-45DE-A1C4-21825D1CBB9B}"/>
  </dataValidations>
  <printOptions verticalCentered="1" gridLines="1"/>
  <pageMargins left="0.74803149606299213" right="0.74803149606299213" top="0.98425196850393704" bottom="0.98425196850393704" header="0.51181102362204722" footer="0.51181102362204722"/>
  <pageSetup paperSize="9" scale="55" orientation="landscape" blackAndWhite="1" horizontalDpi="300" verticalDpi="300" r:id="rId1"/>
  <headerFooter alignWithMargins="0">
    <oddHeader>&amp;L&amp;"Arial,Bold"&amp;14PROJECT AIRCO&amp;C&amp;"Arial,Bold"&amp;14Sheet: &amp;A&amp;R&amp;"Arial,Bold"&amp;14STRICTLY CONFIDENTIAL</oddHeader>
    <oddFooter>&amp;L&amp;12&amp;F (Printed on &amp;D at &amp;T) &amp;R&amp;12Page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AEEBE-E0B0-46DB-89C4-912F4E53BB4E}">
  <sheetPr codeName="Sheet2">
    <outlinePr summaryBelow="0" summaryRight="0"/>
  </sheetPr>
  <dimension ref="A1:EA59"/>
  <sheetViews>
    <sheetView defaultGridColor="0" colorId="8" zoomScale="110" zoomScaleNormal="110" workbookViewId="0">
      <pane xSplit="9" ySplit="5" topLeftCell="J24" activePane="bottomRight" state="frozen"/>
      <selection activeCell="E45" sqref="E45"/>
      <selection pane="topRight" activeCell="E45" sqref="E45"/>
      <selection pane="bottomLeft" activeCell="E45" sqref="E45"/>
      <selection pane="bottomRight" activeCell="W38" sqref="W38"/>
    </sheetView>
  </sheetViews>
  <sheetFormatPr defaultColWidth="0" defaultRowHeight="13.15" outlineLevelRow="2" x14ac:dyDescent="0.35"/>
  <cols>
    <col min="1" max="2" width="1.19921875" style="8" customWidth="1"/>
    <col min="3" max="3" width="1.19921875" style="13" customWidth="1"/>
    <col min="4" max="4" width="1.19921875" style="34" customWidth="1"/>
    <col min="5" max="5" width="40.796875" style="7" customWidth="1"/>
    <col min="6" max="6" width="12.796875" style="7" customWidth="1"/>
    <col min="7" max="8" width="11.796875" style="7" customWidth="1"/>
    <col min="9" max="9" width="2.796875" style="6" customWidth="1"/>
    <col min="10" max="131" width="11.796875" style="7" customWidth="1"/>
    <col min="132" max="16384" width="11.796875" hidden="1"/>
  </cols>
  <sheetData>
    <row r="1" spans="1:131" ht="25.15" x14ac:dyDescent="0.35">
      <c r="A1" s="16" t="str">
        <f ca="1" xml:space="preserve"> RIGHT(CELL("filename", A1), LEN(CELL("filename", A1)) - SEARCH("]", CELL("filename", A1))) &amp; " - " &amp; InpC!F3</f>
        <v>Equity - Base case 1</v>
      </c>
    </row>
    <row r="2" spans="1:131" x14ac:dyDescent="0.35">
      <c r="A2" s="35"/>
      <c r="B2" s="35"/>
      <c r="C2" s="36"/>
      <c r="D2" s="37"/>
      <c r="E2" s="24" t="str">
        <f xml:space="preserve"> Time!E$25</f>
        <v>Model period ending</v>
      </c>
      <c r="F2" s="244">
        <f xml:space="preserve"> Check!$F$9</f>
        <v>0</v>
      </c>
      <c r="G2" s="25" t="s">
        <v>23</v>
      </c>
      <c r="H2" s="17"/>
      <c r="I2" s="104"/>
      <c r="J2" s="17">
        <f xml:space="preserve"> Time!J$25</f>
        <v>44104</v>
      </c>
      <c r="K2" s="17">
        <f xml:space="preserve"> Time!K$25</f>
        <v>44196</v>
      </c>
      <c r="L2" s="17">
        <f xml:space="preserve"> Time!L$25</f>
        <v>44286</v>
      </c>
      <c r="M2" s="17">
        <f xml:space="preserve"> Time!M$25</f>
        <v>44377</v>
      </c>
      <c r="N2" s="17">
        <f xml:space="preserve"> Time!N$25</f>
        <v>44469</v>
      </c>
      <c r="O2" s="17">
        <f xml:space="preserve"> Time!O$25</f>
        <v>44561</v>
      </c>
      <c r="P2" s="17">
        <f xml:space="preserve"> Time!P$25</f>
        <v>44651</v>
      </c>
      <c r="Q2" s="17">
        <f xml:space="preserve"> Time!Q$25</f>
        <v>44742</v>
      </c>
      <c r="R2" s="17">
        <f xml:space="preserve"> Time!R$25</f>
        <v>44834</v>
      </c>
      <c r="S2" s="17">
        <f xml:space="preserve"> Time!S$25</f>
        <v>44926</v>
      </c>
      <c r="T2" s="17">
        <f xml:space="preserve"> Time!T$25</f>
        <v>45016</v>
      </c>
      <c r="U2" s="17">
        <f xml:space="preserve"> Time!U$25</f>
        <v>45107</v>
      </c>
      <c r="V2" s="17">
        <f xml:space="preserve"> Time!V$25</f>
        <v>45199</v>
      </c>
      <c r="W2" s="17">
        <f xml:space="preserve"> Time!W$25</f>
        <v>45291</v>
      </c>
      <c r="X2" s="17">
        <f xml:space="preserve"> Time!X$25</f>
        <v>45382</v>
      </c>
      <c r="Y2" s="17">
        <f xml:space="preserve"> Time!Y$25</f>
        <v>45473</v>
      </c>
      <c r="Z2" s="17">
        <f xml:space="preserve"> Time!Z$25</f>
        <v>45565</v>
      </c>
      <c r="AA2" s="17">
        <f xml:space="preserve"> Time!AA$25</f>
        <v>45657</v>
      </c>
      <c r="AB2" s="17">
        <f xml:space="preserve"> Time!AB$25</f>
        <v>45747</v>
      </c>
      <c r="AC2" s="17">
        <f xml:space="preserve"> Time!AC$25</f>
        <v>45838</v>
      </c>
      <c r="AD2" s="17">
        <f xml:space="preserve"> Time!AD$25</f>
        <v>45930</v>
      </c>
      <c r="AE2" s="17">
        <f xml:space="preserve"> Time!AE$25</f>
        <v>46022</v>
      </c>
      <c r="AF2" s="17">
        <f xml:space="preserve"> Time!AF$25</f>
        <v>46112</v>
      </c>
      <c r="AG2" s="17">
        <f xml:space="preserve"> Time!AG$25</f>
        <v>46203</v>
      </c>
      <c r="AH2" s="17">
        <f xml:space="preserve"> Time!AH$25</f>
        <v>46295</v>
      </c>
      <c r="AI2" s="17">
        <f xml:space="preserve"> Time!AI$25</f>
        <v>46387</v>
      </c>
      <c r="AJ2" s="17">
        <f xml:space="preserve"> Time!AJ$25</f>
        <v>46477</v>
      </c>
      <c r="AK2" s="17">
        <f xml:space="preserve"> Time!AK$25</f>
        <v>46568</v>
      </c>
      <c r="AL2" s="17">
        <f xml:space="preserve"> Time!AL$25</f>
        <v>46660</v>
      </c>
      <c r="AM2" s="17">
        <f xml:space="preserve"> Time!AM$25</f>
        <v>46752</v>
      </c>
      <c r="AN2" s="17">
        <f xml:space="preserve"> Time!AN$25</f>
        <v>46843</v>
      </c>
      <c r="AO2" s="17">
        <f xml:space="preserve"> Time!AO$25</f>
        <v>46934</v>
      </c>
      <c r="AP2" s="17">
        <f xml:space="preserve"> Time!AP$25</f>
        <v>47026</v>
      </c>
      <c r="AQ2" s="17">
        <f xml:space="preserve"> Time!AQ$25</f>
        <v>47118</v>
      </c>
      <c r="AR2" s="17">
        <f xml:space="preserve"> Time!AR$25</f>
        <v>47208</v>
      </c>
      <c r="AS2" s="17">
        <f xml:space="preserve"> Time!AS$25</f>
        <v>47299</v>
      </c>
      <c r="AT2" s="17">
        <f xml:space="preserve"> Time!AT$25</f>
        <v>47391</v>
      </c>
      <c r="AU2" s="17">
        <f xml:space="preserve"> Time!AU$25</f>
        <v>47483</v>
      </c>
      <c r="AV2" s="17">
        <f xml:space="preserve"> Time!AV$25</f>
        <v>47573</v>
      </c>
      <c r="AW2" s="17">
        <f xml:space="preserve"> Time!AW$25</f>
        <v>47664</v>
      </c>
      <c r="AX2" s="17">
        <f xml:space="preserve"> Time!AX$25</f>
        <v>47756</v>
      </c>
      <c r="AY2" s="17">
        <f xml:space="preserve"> Time!AY$25</f>
        <v>47848</v>
      </c>
      <c r="AZ2" s="17">
        <f xml:space="preserve"> Time!AZ$25</f>
        <v>47938</v>
      </c>
      <c r="BA2" s="17">
        <f xml:space="preserve"> Time!BA$25</f>
        <v>48029</v>
      </c>
      <c r="BB2" s="17">
        <f xml:space="preserve"> Time!BB$25</f>
        <v>48121</v>
      </c>
      <c r="BC2" s="17">
        <f xml:space="preserve"> Time!BC$25</f>
        <v>48213</v>
      </c>
      <c r="BD2" s="17">
        <f xml:space="preserve"> Time!BD$25</f>
        <v>48304</v>
      </c>
      <c r="BE2" s="17">
        <f xml:space="preserve"> Time!BE$25</f>
        <v>48395</v>
      </c>
      <c r="BF2" s="17">
        <f xml:space="preserve"> Time!BF$25</f>
        <v>48487</v>
      </c>
      <c r="BG2" s="17">
        <f xml:space="preserve"> Time!BG$25</f>
        <v>48579</v>
      </c>
      <c r="BH2" s="17">
        <f xml:space="preserve"> Time!BH$25</f>
        <v>48669</v>
      </c>
      <c r="BI2" s="17">
        <f xml:space="preserve"> Time!BI$25</f>
        <v>48760</v>
      </c>
      <c r="BJ2" s="17">
        <f xml:space="preserve"> Time!BJ$25</f>
        <v>48852</v>
      </c>
      <c r="BK2" s="17">
        <f xml:space="preserve"> Time!BK$25</f>
        <v>48944</v>
      </c>
      <c r="BL2" s="17">
        <f xml:space="preserve"> Time!BL$25</f>
        <v>49034</v>
      </c>
      <c r="BM2" s="17">
        <f xml:space="preserve"> Time!BM$25</f>
        <v>49125</v>
      </c>
      <c r="BN2" s="17">
        <f xml:space="preserve"> Time!BN$25</f>
        <v>49217</v>
      </c>
      <c r="BO2" s="17">
        <f xml:space="preserve"> Time!BO$25</f>
        <v>49309</v>
      </c>
      <c r="BP2" s="17">
        <f xml:space="preserve"> Time!BP$25</f>
        <v>49399</v>
      </c>
      <c r="BQ2" s="17">
        <f xml:space="preserve"> Time!BQ$25</f>
        <v>49490</v>
      </c>
      <c r="BR2" s="17">
        <f xml:space="preserve"> Time!BR$25</f>
        <v>49582</v>
      </c>
      <c r="BS2" s="17">
        <f xml:space="preserve"> Time!BS$25</f>
        <v>49674</v>
      </c>
      <c r="BT2" s="17">
        <f xml:space="preserve"> Time!BT$25</f>
        <v>49765</v>
      </c>
      <c r="BU2" s="17">
        <f xml:space="preserve"> Time!BU$25</f>
        <v>49856</v>
      </c>
      <c r="BV2" s="17">
        <f xml:space="preserve"> Time!BV$25</f>
        <v>49948</v>
      </c>
      <c r="BW2" s="17">
        <f xml:space="preserve"> Time!BW$25</f>
        <v>50040</v>
      </c>
      <c r="BX2" s="17">
        <f xml:space="preserve"> Time!BX$25</f>
        <v>50130</v>
      </c>
      <c r="BY2" s="17">
        <f xml:space="preserve"> Time!BY$25</f>
        <v>50221</v>
      </c>
      <c r="BZ2" s="17">
        <f xml:space="preserve"> Time!BZ$25</f>
        <v>50313</v>
      </c>
      <c r="CA2" s="17">
        <f xml:space="preserve"> Time!CA$25</f>
        <v>50405</v>
      </c>
      <c r="CB2" s="17">
        <f xml:space="preserve"> Time!CB$25</f>
        <v>50495</v>
      </c>
      <c r="CC2" s="17">
        <f xml:space="preserve"> Time!CC$25</f>
        <v>50586</v>
      </c>
      <c r="CD2" s="17">
        <f xml:space="preserve"> Time!CD$25</f>
        <v>50678</v>
      </c>
      <c r="CE2" s="17">
        <f xml:space="preserve"> Time!CE$25</f>
        <v>50770</v>
      </c>
      <c r="CF2" s="17">
        <f xml:space="preserve"> Time!CF$25</f>
        <v>50860</v>
      </c>
      <c r="CG2" s="17">
        <f xml:space="preserve"> Time!CG$25</f>
        <v>50951</v>
      </c>
      <c r="CH2" s="17">
        <f xml:space="preserve"> Time!CH$25</f>
        <v>51043</v>
      </c>
      <c r="CI2" s="17">
        <f xml:space="preserve"> Time!CI$25</f>
        <v>51135</v>
      </c>
      <c r="CJ2" s="17">
        <f xml:space="preserve"> Time!CJ$25</f>
        <v>51226</v>
      </c>
      <c r="CK2" s="17">
        <f xml:space="preserve"> Time!CK$25</f>
        <v>51317</v>
      </c>
      <c r="CL2" s="17">
        <f xml:space="preserve"> Time!CL$25</f>
        <v>51409</v>
      </c>
      <c r="CM2" s="17">
        <f xml:space="preserve"> Time!CM$25</f>
        <v>51501</v>
      </c>
      <c r="CN2" s="17">
        <f xml:space="preserve"> Time!CN$25</f>
        <v>51591</v>
      </c>
      <c r="CO2" s="17">
        <f xml:space="preserve"> Time!CO$25</f>
        <v>51682</v>
      </c>
      <c r="CP2" s="17">
        <f xml:space="preserve"> Time!CP$25</f>
        <v>51774</v>
      </c>
      <c r="CQ2" s="17">
        <f xml:space="preserve"> Time!CQ$25</f>
        <v>51866</v>
      </c>
      <c r="CR2" s="17">
        <f xml:space="preserve"> Time!CR$25</f>
        <v>51956</v>
      </c>
      <c r="CS2" s="17">
        <f xml:space="preserve"> Time!CS$25</f>
        <v>52047</v>
      </c>
      <c r="CT2" s="17">
        <f xml:space="preserve"> Time!CT$25</f>
        <v>52139</v>
      </c>
      <c r="CU2" s="17">
        <f xml:space="preserve"> Time!CU$25</f>
        <v>52231</v>
      </c>
      <c r="CV2" s="17">
        <f xml:space="preserve"> Time!CV$25</f>
        <v>52321</v>
      </c>
      <c r="CW2" s="17">
        <f xml:space="preserve"> Time!CW$25</f>
        <v>52412</v>
      </c>
      <c r="CX2" s="17">
        <f xml:space="preserve"> Time!CX$25</f>
        <v>52504</v>
      </c>
      <c r="CY2" s="17">
        <f xml:space="preserve"> Time!CY$25</f>
        <v>52596</v>
      </c>
      <c r="CZ2" s="17">
        <f xml:space="preserve"> Time!CZ$25</f>
        <v>52687</v>
      </c>
      <c r="DA2" s="17">
        <f xml:space="preserve"> Time!DA$25</f>
        <v>52778</v>
      </c>
      <c r="DB2" s="17">
        <f xml:space="preserve"> Time!DB$25</f>
        <v>52870</v>
      </c>
      <c r="DC2" s="17">
        <f xml:space="preserve"> Time!DC$25</f>
        <v>52962</v>
      </c>
      <c r="DD2" s="17">
        <f xml:space="preserve"> Time!DD$25</f>
        <v>53052</v>
      </c>
      <c r="DE2" s="17">
        <f xml:space="preserve"> Time!DE$25</f>
        <v>53143</v>
      </c>
      <c r="DF2" s="17">
        <f xml:space="preserve"> Time!DF$25</f>
        <v>53235</v>
      </c>
      <c r="DG2" s="17">
        <f xml:space="preserve"> Time!DG$25</f>
        <v>53327</v>
      </c>
      <c r="DH2" s="17">
        <f xml:space="preserve"> Time!DH$25</f>
        <v>53417</v>
      </c>
      <c r="DI2" s="17">
        <f xml:space="preserve"> Time!DI$25</f>
        <v>53508</v>
      </c>
      <c r="DJ2" s="17">
        <f xml:space="preserve"> Time!DJ$25</f>
        <v>53600</v>
      </c>
      <c r="DK2" s="17">
        <f xml:space="preserve"> Time!DK$25</f>
        <v>53692</v>
      </c>
      <c r="DL2" s="17">
        <f xml:space="preserve"> Time!DL$25</f>
        <v>53782</v>
      </c>
      <c r="DM2" s="17">
        <f xml:space="preserve"> Time!DM$25</f>
        <v>53873</v>
      </c>
      <c r="DN2" s="17">
        <f xml:space="preserve"> Time!DN$25</f>
        <v>53965</v>
      </c>
      <c r="DO2" s="17">
        <f xml:space="preserve"> Time!DO$25</f>
        <v>54057</v>
      </c>
      <c r="DP2" s="17">
        <f xml:space="preserve"> Time!DP$25</f>
        <v>54148</v>
      </c>
      <c r="DQ2" s="17">
        <f xml:space="preserve"> Time!DQ$25</f>
        <v>54239</v>
      </c>
      <c r="DR2" s="17">
        <f xml:space="preserve"> Time!DR$25</f>
        <v>54331</v>
      </c>
      <c r="DS2" s="17">
        <f xml:space="preserve"> Time!DS$25</f>
        <v>54423</v>
      </c>
      <c r="DT2" s="17">
        <f xml:space="preserve"> Time!DT$25</f>
        <v>54513</v>
      </c>
      <c r="DU2" s="17">
        <f xml:space="preserve"> Time!DU$25</f>
        <v>54604</v>
      </c>
      <c r="DV2" s="17">
        <f xml:space="preserve"> Time!DV$25</f>
        <v>54696</v>
      </c>
      <c r="DW2" s="17">
        <f xml:space="preserve"> Time!DW$25</f>
        <v>54788</v>
      </c>
      <c r="DX2" s="17">
        <f xml:space="preserve"> Time!DX$25</f>
        <v>54878</v>
      </c>
      <c r="DY2" s="17">
        <f xml:space="preserve"> Time!DY$25</f>
        <v>54969</v>
      </c>
      <c r="DZ2" s="17">
        <f xml:space="preserve"> Time!DZ$25</f>
        <v>55061</v>
      </c>
      <c r="EA2" s="17">
        <f xml:space="preserve"> Time!EA$25</f>
        <v>55153</v>
      </c>
    </row>
    <row r="3" spans="1:131" x14ac:dyDescent="0.35">
      <c r="E3" s="10" t="str">
        <f xml:space="preserve"> Time!E$67</f>
        <v>Timeline label</v>
      </c>
      <c r="F3" s="244">
        <f xml:space="preserve"> Output!J2</f>
        <v>0</v>
      </c>
      <c r="G3" s="49" t="s">
        <v>25</v>
      </c>
      <c r="H3" s="10"/>
      <c r="I3" s="105"/>
      <c r="J3" s="31" t="str">
        <f xml:space="preserve"> Time!J$67</f>
        <v>Pre-fcst</v>
      </c>
      <c r="K3" s="31" t="str">
        <f xml:space="preserve"> Time!K$67</f>
        <v>Pre-fcst</v>
      </c>
      <c r="L3" s="31" t="str">
        <f xml:space="preserve"> Time!L$67</f>
        <v>Fin Close</v>
      </c>
      <c r="M3" s="31" t="str">
        <f xml:space="preserve"> Time!M$67</f>
        <v>Operations</v>
      </c>
      <c r="N3" s="31" t="str">
        <f xml:space="preserve"> Time!N$67</f>
        <v>Operations</v>
      </c>
      <c r="O3" s="31" t="str">
        <f xml:space="preserve"> Time!O$67</f>
        <v>Operations</v>
      </c>
      <c r="P3" s="31" t="str">
        <f xml:space="preserve"> Time!P$67</f>
        <v>Operations</v>
      </c>
      <c r="Q3" s="31" t="str">
        <f xml:space="preserve"> Time!Q$67</f>
        <v>Operations</v>
      </c>
      <c r="R3" s="31" t="str">
        <f xml:space="preserve"> Time!R$67</f>
        <v>Operations</v>
      </c>
      <c r="S3" s="31" t="str">
        <f xml:space="preserve"> Time!S$67</f>
        <v>Operations</v>
      </c>
      <c r="T3" s="31" t="str">
        <f xml:space="preserve"> Time!T$67</f>
        <v>Operations</v>
      </c>
      <c r="U3" s="31" t="str">
        <f xml:space="preserve"> Time!U$67</f>
        <v>Operations</v>
      </c>
      <c r="V3" s="31" t="str">
        <f xml:space="preserve"> Time!V$67</f>
        <v>Operations</v>
      </c>
      <c r="W3" s="31" t="str">
        <f xml:space="preserve"> Time!W$67</f>
        <v>Operations</v>
      </c>
      <c r="X3" s="31" t="str">
        <f xml:space="preserve"> Time!X$67</f>
        <v>Operations</v>
      </c>
      <c r="Y3" s="31" t="str">
        <f xml:space="preserve"> Time!Y$67</f>
        <v>Operations</v>
      </c>
      <c r="Z3" s="31" t="str">
        <f xml:space="preserve"> Time!Z$67</f>
        <v>Operations</v>
      </c>
      <c r="AA3" s="31" t="str">
        <f xml:space="preserve"> Time!AA$67</f>
        <v>Operations</v>
      </c>
      <c r="AB3" s="31" t="str">
        <f xml:space="preserve"> Time!AB$67</f>
        <v>Operations</v>
      </c>
      <c r="AC3" s="31" t="str">
        <f xml:space="preserve"> Time!AC$67</f>
        <v>Operations</v>
      </c>
      <c r="AD3" s="31" t="str">
        <f xml:space="preserve"> Time!AD$67</f>
        <v>Operations</v>
      </c>
      <c r="AE3" s="31" t="str">
        <f xml:space="preserve"> Time!AE$67</f>
        <v>Operations</v>
      </c>
      <c r="AF3" s="31" t="str">
        <f xml:space="preserve"> Time!AF$67</f>
        <v>Operations</v>
      </c>
      <c r="AG3" s="31" t="str">
        <f xml:space="preserve"> Time!AG$67</f>
        <v>Operations</v>
      </c>
      <c r="AH3" s="31" t="str">
        <f xml:space="preserve"> Time!AH$67</f>
        <v>Operations</v>
      </c>
      <c r="AI3" s="31" t="str">
        <f xml:space="preserve"> Time!AI$67</f>
        <v>Operations</v>
      </c>
      <c r="AJ3" s="31" t="str">
        <f xml:space="preserve"> Time!AJ$67</f>
        <v>Operations</v>
      </c>
      <c r="AK3" s="31" t="str">
        <f xml:space="preserve"> Time!AK$67</f>
        <v>Operations</v>
      </c>
      <c r="AL3" s="31" t="str">
        <f xml:space="preserve"> Time!AL$67</f>
        <v>Operations</v>
      </c>
      <c r="AM3" s="31" t="str">
        <f xml:space="preserve"> Time!AM$67</f>
        <v>Operations</v>
      </c>
      <c r="AN3" s="31" t="str">
        <f xml:space="preserve"> Time!AN$67</f>
        <v>Operations</v>
      </c>
      <c r="AO3" s="31" t="str">
        <f xml:space="preserve"> Time!AO$67</f>
        <v>Operations</v>
      </c>
      <c r="AP3" s="31" t="str">
        <f xml:space="preserve"> Time!AP$67</f>
        <v>Operations</v>
      </c>
      <c r="AQ3" s="31" t="str">
        <f xml:space="preserve"> Time!AQ$67</f>
        <v>Operations</v>
      </c>
      <c r="AR3" s="31" t="str">
        <f xml:space="preserve"> Time!AR$67</f>
        <v>Operations</v>
      </c>
      <c r="AS3" s="31" t="str">
        <f xml:space="preserve"> Time!AS$67</f>
        <v>Operations</v>
      </c>
      <c r="AT3" s="31" t="str">
        <f xml:space="preserve"> Time!AT$67</f>
        <v>Operations</v>
      </c>
      <c r="AU3" s="31" t="str">
        <f xml:space="preserve"> Time!AU$67</f>
        <v>Operations</v>
      </c>
      <c r="AV3" s="31" t="str">
        <f xml:space="preserve"> Time!AV$67</f>
        <v>Operations</v>
      </c>
      <c r="AW3" s="31" t="str">
        <f xml:space="preserve"> Time!AW$67</f>
        <v>Operations</v>
      </c>
      <c r="AX3" s="31" t="str">
        <f xml:space="preserve"> Time!AX$67</f>
        <v>Operations</v>
      </c>
      <c r="AY3" s="31" t="str">
        <f xml:space="preserve"> Time!AY$67</f>
        <v>Operations</v>
      </c>
      <c r="AZ3" s="31" t="str">
        <f xml:space="preserve"> Time!AZ$67</f>
        <v>Operations</v>
      </c>
      <c r="BA3" s="31" t="str">
        <f xml:space="preserve"> Time!BA$67</f>
        <v>Operations</v>
      </c>
      <c r="BB3" s="31" t="str">
        <f xml:space="preserve"> Time!BB$67</f>
        <v>Operations</v>
      </c>
      <c r="BC3" s="31" t="str">
        <f xml:space="preserve"> Time!BC$67</f>
        <v>Operations</v>
      </c>
      <c r="BD3" s="31" t="str">
        <f xml:space="preserve"> Time!BD$67</f>
        <v>Operations</v>
      </c>
      <c r="BE3" s="31" t="str">
        <f xml:space="preserve"> Time!BE$67</f>
        <v>Operations</v>
      </c>
      <c r="BF3" s="31" t="str">
        <f xml:space="preserve"> Time!BF$67</f>
        <v>Operations</v>
      </c>
      <c r="BG3" s="31" t="str">
        <f xml:space="preserve"> Time!BG$67</f>
        <v>Operations</v>
      </c>
      <c r="BH3" s="31" t="str">
        <f xml:space="preserve"> Time!BH$67</f>
        <v>Operations</v>
      </c>
      <c r="BI3" s="31" t="str">
        <f xml:space="preserve"> Time!BI$67</f>
        <v>Operations</v>
      </c>
      <c r="BJ3" s="31" t="str">
        <f xml:space="preserve"> Time!BJ$67</f>
        <v>Operations</v>
      </c>
      <c r="BK3" s="31" t="str">
        <f xml:space="preserve"> Time!BK$67</f>
        <v>Operations</v>
      </c>
      <c r="BL3" s="31" t="str">
        <f xml:space="preserve"> Time!BL$67</f>
        <v>Operations</v>
      </c>
      <c r="BM3" s="31" t="str">
        <f xml:space="preserve"> Time!BM$67</f>
        <v>Operations</v>
      </c>
      <c r="BN3" s="31" t="str">
        <f xml:space="preserve"> Time!BN$67</f>
        <v>Operations</v>
      </c>
      <c r="BO3" s="31" t="str">
        <f xml:space="preserve"> Time!BO$67</f>
        <v>Operations</v>
      </c>
      <c r="BP3" s="31" t="str">
        <f xml:space="preserve"> Time!BP$67</f>
        <v>Operations</v>
      </c>
      <c r="BQ3" s="31" t="str">
        <f xml:space="preserve"> Time!BQ$67</f>
        <v>Operations</v>
      </c>
      <c r="BR3" s="31" t="str">
        <f xml:space="preserve"> Time!BR$67</f>
        <v>Operations</v>
      </c>
      <c r="BS3" s="31" t="str">
        <f xml:space="preserve"> Time!BS$67</f>
        <v>Operations</v>
      </c>
      <c r="BT3" s="31" t="str">
        <f xml:space="preserve"> Time!BT$67</f>
        <v>Operations</v>
      </c>
      <c r="BU3" s="31" t="str">
        <f xml:space="preserve"> Time!BU$67</f>
        <v>Operations</v>
      </c>
      <c r="BV3" s="31" t="str">
        <f xml:space="preserve"> Time!BV$67</f>
        <v>Operations</v>
      </c>
      <c r="BW3" s="31" t="str">
        <f xml:space="preserve"> Time!BW$67</f>
        <v>Operations</v>
      </c>
      <c r="BX3" s="31" t="str">
        <f xml:space="preserve"> Time!BX$67</f>
        <v>Operations</v>
      </c>
      <c r="BY3" s="31" t="str">
        <f xml:space="preserve"> Time!BY$67</f>
        <v>Operations</v>
      </c>
      <c r="BZ3" s="31" t="str">
        <f xml:space="preserve"> Time!BZ$67</f>
        <v>Operations</v>
      </c>
      <c r="CA3" s="31" t="str">
        <f xml:space="preserve"> Time!CA$67</f>
        <v>Operations</v>
      </c>
      <c r="CB3" s="31" t="str">
        <f xml:space="preserve"> Time!CB$67</f>
        <v>Operations</v>
      </c>
      <c r="CC3" s="31" t="str">
        <f xml:space="preserve"> Time!CC$67</f>
        <v>Operations</v>
      </c>
      <c r="CD3" s="31" t="str">
        <f xml:space="preserve"> Time!CD$67</f>
        <v>Operations</v>
      </c>
      <c r="CE3" s="31" t="str">
        <f xml:space="preserve"> Time!CE$67</f>
        <v>Operations</v>
      </c>
      <c r="CF3" s="31" t="str">
        <f xml:space="preserve"> Time!CF$67</f>
        <v>Operations</v>
      </c>
      <c r="CG3" s="31" t="str">
        <f xml:space="preserve"> Time!CG$67</f>
        <v>Operations</v>
      </c>
      <c r="CH3" s="31" t="str">
        <f xml:space="preserve"> Time!CH$67</f>
        <v>Operations</v>
      </c>
      <c r="CI3" s="31" t="str">
        <f xml:space="preserve"> Time!CI$67</f>
        <v>Operations</v>
      </c>
      <c r="CJ3" s="31" t="str">
        <f xml:space="preserve"> Time!CJ$67</f>
        <v>Operations</v>
      </c>
      <c r="CK3" s="31" t="str">
        <f xml:space="preserve"> Time!CK$67</f>
        <v>Operations</v>
      </c>
      <c r="CL3" s="31" t="str">
        <f xml:space="preserve"> Time!CL$67</f>
        <v>Operations</v>
      </c>
      <c r="CM3" s="31" t="str">
        <f xml:space="preserve"> Time!CM$67</f>
        <v>Operations</v>
      </c>
      <c r="CN3" s="31" t="str">
        <f xml:space="preserve"> Time!CN$67</f>
        <v>Operations</v>
      </c>
      <c r="CO3" s="31" t="str">
        <f xml:space="preserve"> Time!CO$67</f>
        <v>Operations</v>
      </c>
      <c r="CP3" s="31" t="str">
        <f xml:space="preserve"> Time!CP$67</f>
        <v>Operations</v>
      </c>
      <c r="CQ3" s="31" t="str">
        <f xml:space="preserve"> Time!CQ$67</f>
        <v>Operations</v>
      </c>
      <c r="CR3" s="31" t="str">
        <f xml:space="preserve"> Time!CR$67</f>
        <v>Operations</v>
      </c>
      <c r="CS3" s="31" t="str">
        <f xml:space="preserve"> Time!CS$67</f>
        <v>Operations</v>
      </c>
      <c r="CT3" s="31" t="str">
        <f xml:space="preserve"> Time!CT$67</f>
        <v>Operations</v>
      </c>
      <c r="CU3" s="31" t="str">
        <f xml:space="preserve"> Time!CU$67</f>
        <v>Operations</v>
      </c>
      <c r="CV3" s="31" t="str">
        <f xml:space="preserve"> Time!CV$67</f>
        <v>Operations</v>
      </c>
      <c r="CW3" s="31" t="str">
        <f xml:space="preserve"> Time!CW$67</f>
        <v>Operations</v>
      </c>
      <c r="CX3" s="31" t="str">
        <f xml:space="preserve"> Time!CX$67</f>
        <v>Operations</v>
      </c>
      <c r="CY3" s="31" t="str">
        <f xml:space="preserve"> Time!CY$67</f>
        <v>Operations</v>
      </c>
      <c r="CZ3" s="31" t="str">
        <f xml:space="preserve"> Time!CZ$67</f>
        <v>Operations</v>
      </c>
      <c r="DA3" s="31" t="str">
        <f xml:space="preserve"> Time!DA$67</f>
        <v>Operations</v>
      </c>
      <c r="DB3" s="31" t="str">
        <f xml:space="preserve"> Time!DB$67</f>
        <v>Operations</v>
      </c>
      <c r="DC3" s="31" t="str">
        <f xml:space="preserve"> Time!DC$67</f>
        <v>Operations</v>
      </c>
      <c r="DD3" s="31" t="str">
        <f xml:space="preserve"> Time!DD$67</f>
        <v>Operations</v>
      </c>
      <c r="DE3" s="31" t="str">
        <f xml:space="preserve"> Time!DE$67</f>
        <v>Operations</v>
      </c>
      <c r="DF3" s="31" t="str">
        <f xml:space="preserve"> Time!DF$67</f>
        <v>Operations</v>
      </c>
      <c r="DG3" s="31" t="str">
        <f xml:space="preserve"> Time!DG$67</f>
        <v>Operations</v>
      </c>
      <c r="DH3" s="31" t="str">
        <f xml:space="preserve"> Time!DH$67</f>
        <v>Operations</v>
      </c>
      <c r="DI3" s="31" t="str">
        <f xml:space="preserve"> Time!DI$67</f>
        <v>Post ops</v>
      </c>
      <c r="DJ3" s="31" t="str">
        <f xml:space="preserve"> Time!DJ$67</f>
        <v>Post ops</v>
      </c>
      <c r="DK3" s="31" t="str">
        <f xml:space="preserve"> Time!DK$67</f>
        <v>Post ops</v>
      </c>
      <c r="DL3" s="31" t="str">
        <f xml:space="preserve"> Time!DL$67</f>
        <v>Post ops</v>
      </c>
      <c r="DM3" s="31" t="str">
        <f xml:space="preserve"> Time!DM$67</f>
        <v>Post ops</v>
      </c>
      <c r="DN3" s="31" t="str">
        <f xml:space="preserve"> Time!DN$67</f>
        <v>Post ops</v>
      </c>
      <c r="DO3" s="31" t="str">
        <f xml:space="preserve"> Time!DO$67</f>
        <v>Post ops</v>
      </c>
      <c r="DP3" s="31" t="str">
        <f xml:space="preserve"> Time!DP$67</f>
        <v>Post ops</v>
      </c>
      <c r="DQ3" s="31" t="str">
        <f xml:space="preserve"> Time!DQ$67</f>
        <v>Post ops</v>
      </c>
      <c r="DR3" s="31" t="str">
        <f xml:space="preserve"> Time!DR$67</f>
        <v>Post ops</v>
      </c>
      <c r="DS3" s="31" t="str">
        <f xml:space="preserve"> Time!DS$67</f>
        <v>Post ops</v>
      </c>
      <c r="DT3" s="31" t="str">
        <f xml:space="preserve"> Time!DT$67</f>
        <v>Post ops</v>
      </c>
      <c r="DU3" s="31" t="str">
        <f xml:space="preserve"> Time!DU$67</f>
        <v>Post ops</v>
      </c>
      <c r="DV3" s="31" t="str">
        <f xml:space="preserve"> Time!DV$67</f>
        <v>Post ops</v>
      </c>
      <c r="DW3" s="31" t="str">
        <f xml:space="preserve"> Time!DW$67</f>
        <v>Post ops</v>
      </c>
      <c r="DX3" s="31" t="str">
        <f xml:space="preserve"> Time!DX$67</f>
        <v>Post ops</v>
      </c>
      <c r="DY3" s="31" t="str">
        <f xml:space="preserve"> Time!DY$67</f>
        <v>Post ops</v>
      </c>
      <c r="DZ3" s="31" t="str">
        <f xml:space="preserve"> Time!DZ$67</f>
        <v>Post ops</v>
      </c>
      <c r="EA3" s="31" t="str">
        <f xml:space="preserve"> Time!EA$67</f>
        <v>Post ops</v>
      </c>
    </row>
    <row r="4" spans="1:131" x14ac:dyDescent="0.35">
      <c r="E4" s="171" t="str">
        <f xml:space="preserve"> Time!E$42</f>
        <v>Contract year</v>
      </c>
      <c r="F4" s="244">
        <f xml:space="preserve"> Check!$F$21</f>
        <v>0</v>
      </c>
      <c r="G4" s="49" t="s">
        <v>24</v>
      </c>
      <c r="H4" s="2"/>
      <c r="I4" s="9"/>
      <c r="J4" s="171">
        <f xml:space="preserve"> Time!J$42</f>
        <v>2020</v>
      </c>
      <c r="K4" s="171">
        <f xml:space="preserve"> Time!K$42</f>
        <v>2020</v>
      </c>
      <c r="L4" s="171">
        <f xml:space="preserve"> Time!L$42</f>
        <v>2020</v>
      </c>
      <c r="M4" s="171">
        <f xml:space="preserve"> Time!M$42</f>
        <v>2021</v>
      </c>
      <c r="N4" s="171">
        <f xml:space="preserve"> Time!N$42</f>
        <v>2021</v>
      </c>
      <c r="O4" s="171">
        <f xml:space="preserve"> Time!O$42</f>
        <v>2021</v>
      </c>
      <c r="P4" s="171">
        <f xml:space="preserve"> Time!P$42</f>
        <v>2021</v>
      </c>
      <c r="Q4" s="171">
        <f xml:space="preserve"> Time!Q$42</f>
        <v>2022</v>
      </c>
      <c r="R4" s="171">
        <f xml:space="preserve"> Time!R$42</f>
        <v>2022</v>
      </c>
      <c r="S4" s="171">
        <f xml:space="preserve"> Time!S$42</f>
        <v>2022</v>
      </c>
      <c r="T4" s="171">
        <f xml:space="preserve"> Time!T$42</f>
        <v>2022</v>
      </c>
      <c r="U4" s="171">
        <f xml:space="preserve"> Time!U$42</f>
        <v>2023</v>
      </c>
      <c r="V4" s="171">
        <f xml:space="preserve"> Time!V$42</f>
        <v>2023</v>
      </c>
      <c r="W4" s="171">
        <f xml:space="preserve"> Time!W$42</f>
        <v>2023</v>
      </c>
      <c r="X4" s="171">
        <f xml:space="preserve"> Time!X$42</f>
        <v>2023</v>
      </c>
      <c r="Y4" s="171">
        <f xml:space="preserve"> Time!Y$42</f>
        <v>2024</v>
      </c>
      <c r="Z4" s="171">
        <f xml:space="preserve"> Time!Z$42</f>
        <v>2024</v>
      </c>
      <c r="AA4" s="171">
        <f xml:space="preserve"> Time!AA$42</f>
        <v>2024</v>
      </c>
      <c r="AB4" s="171">
        <f xml:space="preserve"> Time!AB$42</f>
        <v>2024</v>
      </c>
      <c r="AC4" s="171">
        <f xml:space="preserve"> Time!AC$42</f>
        <v>2025</v>
      </c>
      <c r="AD4" s="171">
        <f xml:space="preserve"> Time!AD$42</f>
        <v>2025</v>
      </c>
      <c r="AE4" s="171">
        <f xml:space="preserve"> Time!AE$42</f>
        <v>2025</v>
      </c>
      <c r="AF4" s="171">
        <f xml:space="preserve"> Time!AF$42</f>
        <v>2025</v>
      </c>
      <c r="AG4" s="171">
        <f xml:space="preserve"> Time!AG$42</f>
        <v>2026</v>
      </c>
      <c r="AH4" s="171">
        <f xml:space="preserve"> Time!AH$42</f>
        <v>2026</v>
      </c>
      <c r="AI4" s="171">
        <f xml:space="preserve"> Time!AI$42</f>
        <v>2026</v>
      </c>
      <c r="AJ4" s="171">
        <f xml:space="preserve"> Time!AJ$42</f>
        <v>2026</v>
      </c>
      <c r="AK4" s="171">
        <f xml:space="preserve"> Time!AK$42</f>
        <v>2027</v>
      </c>
      <c r="AL4" s="171">
        <f xml:space="preserve"> Time!AL$42</f>
        <v>2027</v>
      </c>
      <c r="AM4" s="171">
        <f xml:space="preserve"> Time!AM$42</f>
        <v>2027</v>
      </c>
      <c r="AN4" s="171">
        <f xml:space="preserve"> Time!AN$42</f>
        <v>2027</v>
      </c>
      <c r="AO4" s="171">
        <f xml:space="preserve"> Time!AO$42</f>
        <v>2028</v>
      </c>
      <c r="AP4" s="171">
        <f xml:space="preserve"> Time!AP$42</f>
        <v>2028</v>
      </c>
      <c r="AQ4" s="171">
        <f xml:space="preserve"> Time!AQ$42</f>
        <v>2028</v>
      </c>
      <c r="AR4" s="171">
        <f xml:space="preserve"> Time!AR$42</f>
        <v>2028</v>
      </c>
      <c r="AS4" s="171">
        <f xml:space="preserve"> Time!AS$42</f>
        <v>2029</v>
      </c>
      <c r="AT4" s="171">
        <f xml:space="preserve"> Time!AT$42</f>
        <v>2029</v>
      </c>
      <c r="AU4" s="171">
        <f xml:space="preserve"> Time!AU$42</f>
        <v>2029</v>
      </c>
      <c r="AV4" s="171">
        <f xml:space="preserve"> Time!AV$42</f>
        <v>2029</v>
      </c>
      <c r="AW4" s="171">
        <f xml:space="preserve"> Time!AW$42</f>
        <v>2030</v>
      </c>
      <c r="AX4" s="171">
        <f xml:space="preserve"> Time!AX$42</f>
        <v>2030</v>
      </c>
      <c r="AY4" s="171">
        <f xml:space="preserve"> Time!AY$42</f>
        <v>2030</v>
      </c>
      <c r="AZ4" s="171">
        <f xml:space="preserve"> Time!AZ$42</f>
        <v>2030</v>
      </c>
      <c r="BA4" s="171">
        <f xml:space="preserve"> Time!BA$42</f>
        <v>2031</v>
      </c>
      <c r="BB4" s="171">
        <f xml:space="preserve"> Time!BB$42</f>
        <v>2031</v>
      </c>
      <c r="BC4" s="171">
        <f xml:space="preserve"> Time!BC$42</f>
        <v>2031</v>
      </c>
      <c r="BD4" s="171">
        <f xml:space="preserve"> Time!BD$42</f>
        <v>2031</v>
      </c>
      <c r="BE4" s="171">
        <f xml:space="preserve"> Time!BE$42</f>
        <v>2032</v>
      </c>
      <c r="BF4" s="171">
        <f xml:space="preserve"> Time!BF$42</f>
        <v>2032</v>
      </c>
      <c r="BG4" s="171">
        <f xml:space="preserve"> Time!BG$42</f>
        <v>2032</v>
      </c>
      <c r="BH4" s="171">
        <f xml:space="preserve"> Time!BH$42</f>
        <v>2032</v>
      </c>
      <c r="BI4" s="171">
        <f xml:space="preserve"> Time!BI$42</f>
        <v>2033</v>
      </c>
      <c r="BJ4" s="171">
        <f xml:space="preserve"> Time!BJ$42</f>
        <v>2033</v>
      </c>
      <c r="BK4" s="171">
        <f xml:space="preserve"> Time!BK$42</f>
        <v>2033</v>
      </c>
      <c r="BL4" s="171">
        <f xml:space="preserve"> Time!BL$42</f>
        <v>2033</v>
      </c>
      <c r="BM4" s="171">
        <f xml:space="preserve"> Time!BM$42</f>
        <v>2034</v>
      </c>
      <c r="BN4" s="171">
        <f xml:space="preserve"> Time!BN$42</f>
        <v>2034</v>
      </c>
      <c r="BO4" s="171">
        <f xml:space="preserve"> Time!BO$42</f>
        <v>2034</v>
      </c>
      <c r="BP4" s="171">
        <f xml:space="preserve"> Time!BP$42</f>
        <v>2034</v>
      </c>
      <c r="BQ4" s="171">
        <f xml:space="preserve"> Time!BQ$42</f>
        <v>2035</v>
      </c>
      <c r="BR4" s="171">
        <f xml:space="preserve"> Time!BR$42</f>
        <v>2035</v>
      </c>
      <c r="BS4" s="171">
        <f xml:space="preserve"> Time!BS$42</f>
        <v>2035</v>
      </c>
      <c r="BT4" s="171">
        <f xml:space="preserve"> Time!BT$42</f>
        <v>2035</v>
      </c>
      <c r="BU4" s="171">
        <f xml:space="preserve"> Time!BU$42</f>
        <v>2036</v>
      </c>
      <c r="BV4" s="171">
        <f xml:space="preserve"> Time!BV$42</f>
        <v>2036</v>
      </c>
      <c r="BW4" s="171">
        <f xml:space="preserve"> Time!BW$42</f>
        <v>2036</v>
      </c>
      <c r="BX4" s="171">
        <f xml:space="preserve"> Time!BX$42</f>
        <v>2036</v>
      </c>
      <c r="BY4" s="171">
        <f xml:space="preserve"> Time!BY$42</f>
        <v>2037</v>
      </c>
      <c r="BZ4" s="171">
        <f xml:space="preserve"> Time!BZ$42</f>
        <v>2037</v>
      </c>
      <c r="CA4" s="171">
        <f xml:space="preserve"> Time!CA$42</f>
        <v>2037</v>
      </c>
      <c r="CB4" s="171">
        <f xml:space="preserve"> Time!CB$42</f>
        <v>2037</v>
      </c>
      <c r="CC4" s="171">
        <f xml:space="preserve"> Time!CC$42</f>
        <v>2038</v>
      </c>
      <c r="CD4" s="171">
        <f xml:space="preserve"> Time!CD$42</f>
        <v>2038</v>
      </c>
      <c r="CE4" s="171">
        <f xml:space="preserve"> Time!CE$42</f>
        <v>2038</v>
      </c>
      <c r="CF4" s="171">
        <f xml:space="preserve"> Time!CF$42</f>
        <v>2038</v>
      </c>
      <c r="CG4" s="171">
        <f xml:space="preserve"> Time!CG$42</f>
        <v>2039</v>
      </c>
      <c r="CH4" s="171">
        <f xml:space="preserve"> Time!CH$42</f>
        <v>2039</v>
      </c>
      <c r="CI4" s="171">
        <f xml:space="preserve"> Time!CI$42</f>
        <v>2039</v>
      </c>
      <c r="CJ4" s="171">
        <f xml:space="preserve"> Time!CJ$42</f>
        <v>2039</v>
      </c>
      <c r="CK4" s="171">
        <f xml:space="preserve"> Time!CK$42</f>
        <v>2040</v>
      </c>
      <c r="CL4" s="171">
        <f xml:space="preserve"> Time!CL$42</f>
        <v>2040</v>
      </c>
      <c r="CM4" s="171">
        <f xml:space="preserve"> Time!CM$42</f>
        <v>2040</v>
      </c>
      <c r="CN4" s="171">
        <f xml:space="preserve"> Time!CN$42</f>
        <v>2040</v>
      </c>
      <c r="CO4" s="171">
        <f xml:space="preserve"> Time!CO$42</f>
        <v>2041</v>
      </c>
      <c r="CP4" s="171">
        <f xml:space="preserve"> Time!CP$42</f>
        <v>2041</v>
      </c>
      <c r="CQ4" s="171">
        <f xml:space="preserve"> Time!CQ$42</f>
        <v>2041</v>
      </c>
      <c r="CR4" s="171">
        <f xml:space="preserve"> Time!CR$42</f>
        <v>2041</v>
      </c>
      <c r="CS4" s="171">
        <f xml:space="preserve"> Time!CS$42</f>
        <v>2042</v>
      </c>
      <c r="CT4" s="171">
        <f xml:space="preserve"> Time!CT$42</f>
        <v>2042</v>
      </c>
      <c r="CU4" s="171">
        <f xml:space="preserve"> Time!CU$42</f>
        <v>2042</v>
      </c>
      <c r="CV4" s="171">
        <f xml:space="preserve"> Time!CV$42</f>
        <v>2042</v>
      </c>
      <c r="CW4" s="171">
        <f xml:space="preserve"> Time!CW$42</f>
        <v>2043</v>
      </c>
      <c r="CX4" s="171">
        <f xml:space="preserve"> Time!CX$42</f>
        <v>2043</v>
      </c>
      <c r="CY4" s="171">
        <f xml:space="preserve"> Time!CY$42</f>
        <v>2043</v>
      </c>
      <c r="CZ4" s="171">
        <f xml:space="preserve"> Time!CZ$42</f>
        <v>2043</v>
      </c>
      <c r="DA4" s="171">
        <f xml:space="preserve"> Time!DA$42</f>
        <v>2044</v>
      </c>
      <c r="DB4" s="171">
        <f xml:space="preserve"> Time!DB$42</f>
        <v>2044</v>
      </c>
      <c r="DC4" s="171">
        <f xml:space="preserve"> Time!DC$42</f>
        <v>2044</v>
      </c>
      <c r="DD4" s="171">
        <f xml:space="preserve"> Time!DD$42</f>
        <v>2044</v>
      </c>
      <c r="DE4" s="171">
        <f xml:space="preserve"> Time!DE$42</f>
        <v>2045</v>
      </c>
      <c r="DF4" s="171">
        <f xml:space="preserve"> Time!DF$42</f>
        <v>2045</v>
      </c>
      <c r="DG4" s="171">
        <f xml:space="preserve"> Time!DG$42</f>
        <v>2045</v>
      </c>
      <c r="DH4" s="171">
        <f xml:space="preserve"> Time!DH$42</f>
        <v>2045</v>
      </c>
      <c r="DI4" s="171">
        <f xml:space="preserve"> Time!DI$42</f>
        <v>2046</v>
      </c>
      <c r="DJ4" s="171">
        <f xml:space="preserve"> Time!DJ$42</f>
        <v>2046</v>
      </c>
      <c r="DK4" s="171">
        <f xml:space="preserve"> Time!DK$42</f>
        <v>2046</v>
      </c>
      <c r="DL4" s="171">
        <f xml:space="preserve"> Time!DL$42</f>
        <v>2046</v>
      </c>
      <c r="DM4" s="171">
        <f xml:space="preserve"> Time!DM$42</f>
        <v>2047</v>
      </c>
      <c r="DN4" s="171">
        <f xml:space="preserve"> Time!DN$42</f>
        <v>2047</v>
      </c>
      <c r="DO4" s="171">
        <f xml:space="preserve"> Time!DO$42</f>
        <v>2047</v>
      </c>
      <c r="DP4" s="171">
        <f xml:space="preserve"> Time!DP$42</f>
        <v>2047</v>
      </c>
      <c r="DQ4" s="171">
        <f xml:space="preserve"> Time!DQ$42</f>
        <v>2048</v>
      </c>
      <c r="DR4" s="171">
        <f xml:space="preserve"> Time!DR$42</f>
        <v>2048</v>
      </c>
      <c r="DS4" s="171">
        <f xml:space="preserve"> Time!DS$42</f>
        <v>2048</v>
      </c>
      <c r="DT4" s="171">
        <f xml:space="preserve"> Time!DT$42</f>
        <v>2048</v>
      </c>
      <c r="DU4" s="171">
        <f xml:space="preserve"> Time!DU$42</f>
        <v>2049</v>
      </c>
      <c r="DV4" s="171">
        <f xml:space="preserve"> Time!DV$42</f>
        <v>2049</v>
      </c>
      <c r="DW4" s="171">
        <f xml:space="preserve"> Time!DW$42</f>
        <v>2049</v>
      </c>
      <c r="DX4" s="171">
        <f xml:space="preserve"> Time!DX$42</f>
        <v>2049</v>
      </c>
      <c r="DY4" s="171">
        <f xml:space="preserve"> Time!DY$42</f>
        <v>2050</v>
      </c>
      <c r="DZ4" s="171">
        <f xml:space="preserve"> Time!DZ$42</f>
        <v>2050</v>
      </c>
      <c r="EA4" s="171">
        <f xml:space="preserve"> Time!EA$42</f>
        <v>2050</v>
      </c>
    </row>
    <row r="5" spans="1:131" x14ac:dyDescent="0.35">
      <c r="E5" s="2" t="str">
        <f xml:space="preserve"> Time!E$10</f>
        <v>Model column counter</v>
      </c>
      <c r="F5" s="27" t="s">
        <v>19</v>
      </c>
      <c r="G5" s="28" t="s">
        <v>17</v>
      </c>
      <c r="H5" s="27" t="s">
        <v>18</v>
      </c>
      <c r="I5" s="9"/>
      <c r="J5" s="2">
        <f xml:space="preserve"> Time!J$10</f>
        <v>1</v>
      </c>
      <c r="K5" s="2">
        <f xml:space="preserve"> Time!K$10</f>
        <v>2</v>
      </c>
      <c r="L5" s="2">
        <f xml:space="preserve"> Time!L$10</f>
        <v>3</v>
      </c>
      <c r="M5" s="2">
        <f xml:space="preserve"> Time!M$10</f>
        <v>4</v>
      </c>
      <c r="N5" s="2">
        <f xml:space="preserve"> Time!N$10</f>
        <v>5</v>
      </c>
      <c r="O5" s="2">
        <f xml:space="preserve"> Time!O$10</f>
        <v>6</v>
      </c>
      <c r="P5" s="2">
        <f xml:space="preserve"> Time!P$10</f>
        <v>7</v>
      </c>
      <c r="Q5" s="2">
        <f xml:space="preserve"> Time!Q$10</f>
        <v>8</v>
      </c>
      <c r="R5" s="2">
        <f xml:space="preserve"> Time!R$10</f>
        <v>9</v>
      </c>
      <c r="S5" s="2">
        <f xml:space="preserve"> Time!S$10</f>
        <v>10</v>
      </c>
      <c r="T5" s="2">
        <f xml:space="preserve"> Time!T$10</f>
        <v>11</v>
      </c>
      <c r="U5" s="2">
        <f xml:space="preserve"> Time!U$10</f>
        <v>12</v>
      </c>
      <c r="V5" s="2">
        <f xml:space="preserve"> Time!V$10</f>
        <v>13</v>
      </c>
      <c r="W5" s="2">
        <f xml:space="preserve"> Time!W$10</f>
        <v>14</v>
      </c>
      <c r="X5" s="2">
        <f xml:space="preserve"> Time!X$10</f>
        <v>15</v>
      </c>
      <c r="Y5" s="2">
        <f xml:space="preserve"> Time!Y$10</f>
        <v>16</v>
      </c>
      <c r="Z5" s="2">
        <f xml:space="preserve"> Time!Z$10</f>
        <v>17</v>
      </c>
      <c r="AA5" s="2">
        <f xml:space="preserve"> Time!AA$10</f>
        <v>18</v>
      </c>
      <c r="AB5" s="2">
        <f xml:space="preserve"> Time!AB$10</f>
        <v>19</v>
      </c>
      <c r="AC5" s="2">
        <f xml:space="preserve"> Time!AC$10</f>
        <v>20</v>
      </c>
      <c r="AD5" s="2">
        <f xml:space="preserve"> Time!AD$10</f>
        <v>21</v>
      </c>
      <c r="AE5" s="2">
        <f xml:space="preserve"> Time!AE$10</f>
        <v>22</v>
      </c>
      <c r="AF5" s="2">
        <f xml:space="preserve"> Time!AF$10</f>
        <v>23</v>
      </c>
      <c r="AG5" s="2">
        <f xml:space="preserve"> Time!AG$10</f>
        <v>24</v>
      </c>
      <c r="AH5" s="2">
        <f xml:space="preserve"> Time!AH$10</f>
        <v>25</v>
      </c>
      <c r="AI5" s="2">
        <f xml:space="preserve"> Time!AI$10</f>
        <v>26</v>
      </c>
      <c r="AJ5" s="2">
        <f xml:space="preserve"> Time!AJ$10</f>
        <v>27</v>
      </c>
      <c r="AK5" s="2">
        <f xml:space="preserve"> Time!AK$10</f>
        <v>28</v>
      </c>
      <c r="AL5" s="2">
        <f xml:space="preserve"> Time!AL$10</f>
        <v>29</v>
      </c>
      <c r="AM5" s="2">
        <f xml:space="preserve"> Time!AM$10</f>
        <v>30</v>
      </c>
      <c r="AN5" s="2">
        <f xml:space="preserve"> Time!AN$10</f>
        <v>31</v>
      </c>
      <c r="AO5" s="2">
        <f xml:space="preserve"> Time!AO$10</f>
        <v>32</v>
      </c>
      <c r="AP5" s="2">
        <f xml:space="preserve"> Time!AP$10</f>
        <v>33</v>
      </c>
      <c r="AQ5" s="2">
        <f xml:space="preserve"> Time!AQ$10</f>
        <v>34</v>
      </c>
      <c r="AR5" s="2">
        <f xml:space="preserve"> Time!AR$10</f>
        <v>35</v>
      </c>
      <c r="AS5" s="2">
        <f xml:space="preserve"> Time!AS$10</f>
        <v>36</v>
      </c>
      <c r="AT5" s="2">
        <f xml:space="preserve"> Time!AT$10</f>
        <v>37</v>
      </c>
      <c r="AU5" s="2">
        <f xml:space="preserve"> Time!AU$10</f>
        <v>38</v>
      </c>
      <c r="AV5" s="2">
        <f xml:space="preserve"> Time!AV$10</f>
        <v>39</v>
      </c>
      <c r="AW5" s="2">
        <f xml:space="preserve"> Time!AW$10</f>
        <v>40</v>
      </c>
      <c r="AX5" s="2">
        <f xml:space="preserve"> Time!AX$10</f>
        <v>41</v>
      </c>
      <c r="AY5" s="2">
        <f xml:space="preserve"> Time!AY$10</f>
        <v>42</v>
      </c>
      <c r="AZ5" s="2">
        <f xml:space="preserve"> Time!AZ$10</f>
        <v>43</v>
      </c>
      <c r="BA5" s="2">
        <f xml:space="preserve"> Time!BA$10</f>
        <v>44</v>
      </c>
      <c r="BB5" s="2">
        <f xml:space="preserve"> Time!BB$10</f>
        <v>45</v>
      </c>
      <c r="BC5" s="2">
        <f xml:space="preserve"> Time!BC$10</f>
        <v>46</v>
      </c>
      <c r="BD5" s="2">
        <f xml:space="preserve"> Time!BD$10</f>
        <v>47</v>
      </c>
      <c r="BE5" s="2">
        <f xml:space="preserve"> Time!BE$10</f>
        <v>48</v>
      </c>
      <c r="BF5" s="2">
        <f xml:space="preserve"> Time!BF$10</f>
        <v>49</v>
      </c>
      <c r="BG5" s="2">
        <f xml:space="preserve"> Time!BG$10</f>
        <v>50</v>
      </c>
      <c r="BH5" s="2">
        <f xml:space="preserve"> Time!BH$10</f>
        <v>51</v>
      </c>
      <c r="BI5" s="2">
        <f xml:space="preserve"> Time!BI$10</f>
        <v>52</v>
      </c>
      <c r="BJ5" s="2">
        <f xml:space="preserve"> Time!BJ$10</f>
        <v>53</v>
      </c>
      <c r="BK5" s="2">
        <f xml:space="preserve"> Time!BK$10</f>
        <v>54</v>
      </c>
      <c r="BL5" s="2">
        <f xml:space="preserve"> Time!BL$10</f>
        <v>55</v>
      </c>
      <c r="BM5" s="2">
        <f xml:space="preserve"> Time!BM$10</f>
        <v>56</v>
      </c>
      <c r="BN5" s="2">
        <f xml:space="preserve"> Time!BN$10</f>
        <v>57</v>
      </c>
      <c r="BO5" s="2">
        <f xml:space="preserve"> Time!BO$10</f>
        <v>58</v>
      </c>
      <c r="BP5" s="2">
        <f xml:space="preserve"> Time!BP$10</f>
        <v>59</v>
      </c>
      <c r="BQ5" s="2">
        <f xml:space="preserve"> Time!BQ$10</f>
        <v>60</v>
      </c>
      <c r="BR5" s="2">
        <f xml:space="preserve"> Time!BR$10</f>
        <v>61</v>
      </c>
      <c r="BS5" s="2">
        <f xml:space="preserve"> Time!BS$10</f>
        <v>62</v>
      </c>
      <c r="BT5" s="2">
        <f xml:space="preserve"> Time!BT$10</f>
        <v>63</v>
      </c>
      <c r="BU5" s="2">
        <f xml:space="preserve"> Time!BU$10</f>
        <v>64</v>
      </c>
      <c r="BV5" s="2">
        <f xml:space="preserve"> Time!BV$10</f>
        <v>65</v>
      </c>
      <c r="BW5" s="2">
        <f xml:space="preserve"> Time!BW$10</f>
        <v>66</v>
      </c>
      <c r="BX5" s="2">
        <f xml:space="preserve"> Time!BX$10</f>
        <v>67</v>
      </c>
      <c r="BY5" s="2">
        <f xml:space="preserve"> Time!BY$10</f>
        <v>68</v>
      </c>
      <c r="BZ5" s="2">
        <f xml:space="preserve"> Time!BZ$10</f>
        <v>69</v>
      </c>
      <c r="CA5" s="2">
        <f xml:space="preserve"> Time!CA$10</f>
        <v>70</v>
      </c>
      <c r="CB5" s="2">
        <f xml:space="preserve"> Time!CB$10</f>
        <v>71</v>
      </c>
      <c r="CC5" s="2">
        <f xml:space="preserve"> Time!CC$10</f>
        <v>72</v>
      </c>
      <c r="CD5" s="2">
        <f xml:space="preserve"> Time!CD$10</f>
        <v>73</v>
      </c>
      <c r="CE5" s="2">
        <f xml:space="preserve"> Time!CE$10</f>
        <v>74</v>
      </c>
      <c r="CF5" s="2">
        <f xml:space="preserve"> Time!CF$10</f>
        <v>75</v>
      </c>
      <c r="CG5" s="2">
        <f xml:space="preserve"> Time!CG$10</f>
        <v>76</v>
      </c>
      <c r="CH5" s="2">
        <f xml:space="preserve"> Time!CH$10</f>
        <v>77</v>
      </c>
      <c r="CI5" s="2">
        <f xml:space="preserve"> Time!CI$10</f>
        <v>78</v>
      </c>
      <c r="CJ5" s="2">
        <f xml:space="preserve"> Time!CJ$10</f>
        <v>79</v>
      </c>
      <c r="CK5" s="2">
        <f xml:space="preserve"> Time!CK$10</f>
        <v>80</v>
      </c>
      <c r="CL5" s="2">
        <f xml:space="preserve"> Time!CL$10</f>
        <v>81</v>
      </c>
      <c r="CM5" s="2">
        <f xml:space="preserve"> Time!CM$10</f>
        <v>82</v>
      </c>
      <c r="CN5" s="2">
        <f xml:space="preserve"> Time!CN$10</f>
        <v>83</v>
      </c>
      <c r="CO5" s="2">
        <f xml:space="preserve"> Time!CO$10</f>
        <v>84</v>
      </c>
      <c r="CP5" s="2">
        <f xml:space="preserve"> Time!CP$10</f>
        <v>85</v>
      </c>
      <c r="CQ5" s="2">
        <f xml:space="preserve"> Time!CQ$10</f>
        <v>86</v>
      </c>
      <c r="CR5" s="2">
        <f xml:space="preserve"> Time!CR$10</f>
        <v>87</v>
      </c>
      <c r="CS5" s="2">
        <f xml:space="preserve"> Time!CS$10</f>
        <v>88</v>
      </c>
      <c r="CT5" s="2">
        <f xml:space="preserve"> Time!CT$10</f>
        <v>89</v>
      </c>
      <c r="CU5" s="2">
        <f xml:space="preserve"> Time!CU$10</f>
        <v>90</v>
      </c>
      <c r="CV5" s="2">
        <f xml:space="preserve"> Time!CV$10</f>
        <v>91</v>
      </c>
      <c r="CW5" s="2">
        <f xml:space="preserve"> Time!CW$10</f>
        <v>92</v>
      </c>
      <c r="CX5" s="2">
        <f xml:space="preserve"> Time!CX$10</f>
        <v>93</v>
      </c>
      <c r="CY5" s="2">
        <f xml:space="preserve"> Time!CY$10</f>
        <v>94</v>
      </c>
      <c r="CZ5" s="2">
        <f xml:space="preserve"> Time!CZ$10</f>
        <v>95</v>
      </c>
      <c r="DA5" s="2">
        <f xml:space="preserve"> Time!DA$10</f>
        <v>96</v>
      </c>
      <c r="DB5" s="2">
        <f xml:space="preserve"> Time!DB$10</f>
        <v>97</v>
      </c>
      <c r="DC5" s="2">
        <f xml:space="preserve"> Time!DC$10</f>
        <v>98</v>
      </c>
      <c r="DD5" s="2">
        <f xml:space="preserve"> Time!DD$10</f>
        <v>99</v>
      </c>
      <c r="DE5" s="2">
        <f xml:space="preserve"> Time!DE$10</f>
        <v>100</v>
      </c>
      <c r="DF5" s="2">
        <f xml:space="preserve"> Time!DF$10</f>
        <v>101</v>
      </c>
      <c r="DG5" s="2">
        <f xml:space="preserve"> Time!DG$10</f>
        <v>102</v>
      </c>
      <c r="DH5" s="2">
        <f xml:space="preserve"> Time!DH$10</f>
        <v>103</v>
      </c>
      <c r="DI5" s="2">
        <f xml:space="preserve"> Time!DI$10</f>
        <v>104</v>
      </c>
      <c r="DJ5" s="2">
        <f xml:space="preserve"> Time!DJ$10</f>
        <v>105</v>
      </c>
      <c r="DK5" s="2">
        <f xml:space="preserve"> Time!DK$10</f>
        <v>106</v>
      </c>
      <c r="DL5" s="2">
        <f xml:space="preserve"> Time!DL$10</f>
        <v>107</v>
      </c>
      <c r="DM5" s="2">
        <f xml:space="preserve"> Time!DM$10</f>
        <v>108</v>
      </c>
      <c r="DN5" s="2">
        <f xml:space="preserve"> Time!DN$10</f>
        <v>109</v>
      </c>
      <c r="DO5" s="2">
        <f xml:space="preserve"> Time!DO$10</f>
        <v>110</v>
      </c>
      <c r="DP5" s="2">
        <f xml:space="preserve"> Time!DP$10</f>
        <v>111</v>
      </c>
      <c r="DQ5" s="2">
        <f xml:space="preserve"> Time!DQ$10</f>
        <v>112</v>
      </c>
      <c r="DR5" s="2">
        <f xml:space="preserve"> Time!DR$10</f>
        <v>113</v>
      </c>
      <c r="DS5" s="2">
        <f xml:space="preserve"> Time!DS$10</f>
        <v>114</v>
      </c>
      <c r="DT5" s="2">
        <f xml:space="preserve"> Time!DT$10</f>
        <v>115</v>
      </c>
      <c r="DU5" s="2">
        <f xml:space="preserve"> Time!DU$10</f>
        <v>116</v>
      </c>
      <c r="DV5" s="2">
        <f xml:space="preserve"> Time!DV$10</f>
        <v>117</v>
      </c>
      <c r="DW5" s="2">
        <f xml:space="preserve"> Time!DW$10</f>
        <v>118</v>
      </c>
      <c r="DX5" s="2">
        <f xml:space="preserve"> Time!DX$10</f>
        <v>119</v>
      </c>
      <c r="DY5" s="2">
        <f xml:space="preserve"> Time!DY$10</f>
        <v>120</v>
      </c>
      <c r="DZ5" s="2">
        <f xml:space="preserve"> Time!DZ$10</f>
        <v>121</v>
      </c>
      <c r="EA5" s="2">
        <f xml:space="preserve"> Time!EA$10</f>
        <v>122</v>
      </c>
    </row>
    <row r="8" spans="1:131" x14ac:dyDescent="0.35">
      <c r="A8" s="8" t="s">
        <v>224</v>
      </c>
    </row>
    <row r="9" spans="1:131" outlineLevel="1" x14ac:dyDescent="0.35"/>
    <row r="10" spans="1:131" outlineLevel="1" x14ac:dyDescent="0.35">
      <c r="A10" s="187"/>
      <c r="B10" s="187"/>
      <c r="C10" s="188"/>
      <c r="D10" s="189"/>
      <c r="E10" s="491" t="str">
        <f xml:space="preserve"> InpC!E$48</f>
        <v>Share capital - initial balance</v>
      </c>
      <c r="F10" s="491">
        <f xml:space="preserve"> InpC!F$48</f>
        <v>100000</v>
      </c>
      <c r="G10" s="491" t="str">
        <f xml:space="preserve"> InpC!G$48</f>
        <v>$ 000s</v>
      </c>
      <c r="H10" s="191"/>
      <c r="I10" s="191"/>
      <c r="J10" s="190"/>
      <c r="K10" s="190"/>
      <c r="L10" s="190"/>
      <c r="M10" s="190"/>
      <c r="N10" s="190"/>
      <c r="O10" s="190"/>
      <c r="P10" s="190"/>
      <c r="Q10" s="190"/>
      <c r="R10" s="190"/>
      <c r="S10" s="190"/>
      <c r="T10" s="190"/>
      <c r="U10" s="190"/>
      <c r="V10" s="190"/>
      <c r="W10" s="190"/>
      <c r="X10" s="190"/>
      <c r="Y10" s="190"/>
      <c r="Z10" s="190"/>
      <c r="AA10" s="190"/>
      <c r="AB10" s="190"/>
      <c r="AC10" s="190"/>
      <c r="AD10" s="190"/>
      <c r="AE10" s="190"/>
      <c r="AF10" s="190"/>
      <c r="AG10" s="190"/>
      <c r="AH10" s="190"/>
      <c r="AI10" s="190"/>
      <c r="AJ10" s="190"/>
      <c r="AK10" s="190"/>
      <c r="AL10" s="190"/>
      <c r="AM10" s="190"/>
      <c r="AN10" s="190"/>
      <c r="AO10" s="190"/>
      <c r="AP10" s="190"/>
      <c r="AQ10" s="190"/>
      <c r="AR10" s="190"/>
      <c r="AS10" s="190"/>
      <c r="AT10" s="190"/>
      <c r="AU10" s="190"/>
      <c r="AV10" s="190"/>
      <c r="AW10" s="190"/>
      <c r="AX10" s="190"/>
      <c r="AY10" s="190"/>
      <c r="AZ10" s="190"/>
      <c r="BA10" s="190"/>
      <c r="BB10" s="190"/>
      <c r="BC10" s="190"/>
      <c r="BD10" s="190"/>
      <c r="BE10" s="190"/>
      <c r="BF10" s="190"/>
      <c r="BG10" s="190"/>
      <c r="BH10" s="190"/>
      <c r="BI10" s="190"/>
      <c r="BJ10" s="190"/>
      <c r="BK10" s="190"/>
      <c r="BL10" s="190"/>
      <c r="BM10" s="190"/>
      <c r="BN10" s="190"/>
      <c r="BO10" s="190"/>
      <c r="BP10" s="190"/>
      <c r="BQ10" s="190"/>
      <c r="BR10" s="190"/>
      <c r="BS10" s="190"/>
      <c r="BT10" s="190"/>
      <c r="BU10" s="190"/>
      <c r="BV10" s="190"/>
      <c r="BW10" s="190"/>
      <c r="BX10" s="190"/>
      <c r="BY10" s="190"/>
      <c r="BZ10" s="190"/>
      <c r="CA10" s="190"/>
      <c r="CB10" s="190"/>
      <c r="CC10" s="190"/>
      <c r="CD10" s="190"/>
      <c r="CE10" s="190"/>
      <c r="CF10" s="190"/>
      <c r="CG10" s="190"/>
      <c r="CH10" s="190"/>
      <c r="CI10" s="190"/>
      <c r="CJ10" s="190"/>
      <c r="CK10" s="190"/>
      <c r="CL10" s="190"/>
      <c r="CM10" s="190"/>
      <c r="CN10" s="190"/>
      <c r="CO10" s="190"/>
      <c r="CP10" s="190"/>
      <c r="CQ10" s="190"/>
      <c r="CR10" s="190"/>
      <c r="CS10" s="190"/>
      <c r="CT10" s="190"/>
      <c r="CU10" s="190"/>
      <c r="CV10" s="190"/>
      <c r="CW10" s="190"/>
      <c r="CX10" s="190"/>
      <c r="CY10" s="190"/>
      <c r="CZ10" s="190"/>
      <c r="DA10" s="190"/>
      <c r="DB10" s="190"/>
      <c r="DC10" s="190"/>
      <c r="DD10" s="190"/>
      <c r="DE10" s="190"/>
      <c r="DF10" s="190"/>
      <c r="DG10" s="190"/>
      <c r="DH10" s="190"/>
      <c r="DI10" s="190"/>
      <c r="DJ10" s="190"/>
      <c r="DK10" s="190"/>
      <c r="DL10" s="190"/>
      <c r="DM10" s="190"/>
      <c r="DN10" s="190"/>
      <c r="DO10" s="190"/>
      <c r="DP10" s="190"/>
      <c r="DQ10" s="190"/>
      <c r="DR10" s="190"/>
      <c r="DS10" s="190"/>
      <c r="DT10" s="190"/>
      <c r="DU10" s="190"/>
      <c r="DV10" s="190"/>
      <c r="DW10" s="190"/>
      <c r="DX10" s="190"/>
      <c r="DY10" s="190"/>
      <c r="DZ10" s="190"/>
      <c r="EA10" s="190"/>
    </row>
    <row r="11" spans="1:131" outlineLevel="1" x14ac:dyDescent="0.35">
      <c r="E11" s="198" t="str">
        <f xml:space="preserve"> Time!E$76</f>
        <v>Financial close date flag</v>
      </c>
      <c r="F11" s="198">
        <f xml:space="preserve"> Time!F$76</f>
        <v>0</v>
      </c>
      <c r="G11" s="198" t="str">
        <f xml:space="preserve"> Time!G$76</f>
        <v>flag</v>
      </c>
      <c r="H11" s="198">
        <f xml:space="preserve"> Time!H$76</f>
        <v>1</v>
      </c>
      <c r="I11" s="198">
        <f xml:space="preserve"> Time!I$76</f>
        <v>0</v>
      </c>
      <c r="J11" s="198">
        <f xml:space="preserve"> Time!J$76</f>
        <v>0</v>
      </c>
      <c r="K11" s="198">
        <f xml:space="preserve"> Time!K$76</f>
        <v>0</v>
      </c>
      <c r="L11" s="198">
        <f xml:space="preserve"> Time!L$76</f>
        <v>1</v>
      </c>
      <c r="M11" s="198">
        <f xml:space="preserve"> Time!M$76</f>
        <v>0</v>
      </c>
      <c r="N11" s="198">
        <f xml:space="preserve"> Time!N$76</f>
        <v>0</v>
      </c>
      <c r="O11" s="198">
        <f xml:space="preserve"> Time!O$76</f>
        <v>0</v>
      </c>
      <c r="P11" s="198">
        <f xml:space="preserve"> Time!P$76</f>
        <v>0</v>
      </c>
      <c r="Q11" s="198">
        <f xml:space="preserve"> Time!Q$76</f>
        <v>0</v>
      </c>
      <c r="R11" s="198">
        <f xml:space="preserve"> Time!R$76</f>
        <v>0</v>
      </c>
      <c r="S11" s="198">
        <f xml:space="preserve"> Time!S$76</f>
        <v>0</v>
      </c>
      <c r="T11" s="198">
        <f xml:space="preserve"> Time!T$76</f>
        <v>0</v>
      </c>
      <c r="U11" s="198">
        <f xml:space="preserve"> Time!U$76</f>
        <v>0</v>
      </c>
      <c r="V11" s="198">
        <f xml:space="preserve"> Time!V$76</f>
        <v>0</v>
      </c>
      <c r="W11" s="198">
        <f xml:space="preserve"> Time!W$76</f>
        <v>0</v>
      </c>
      <c r="X11" s="198">
        <f xml:space="preserve"> Time!X$76</f>
        <v>0</v>
      </c>
      <c r="Y11" s="198">
        <f xml:space="preserve"> Time!Y$76</f>
        <v>0</v>
      </c>
      <c r="Z11" s="198">
        <f xml:space="preserve"> Time!Z$76</f>
        <v>0</v>
      </c>
      <c r="AA11" s="198">
        <f xml:space="preserve"> Time!AA$76</f>
        <v>0</v>
      </c>
      <c r="AB11" s="198">
        <f xml:space="preserve"> Time!AB$76</f>
        <v>0</v>
      </c>
      <c r="AC11" s="198">
        <f xml:space="preserve"> Time!AC$76</f>
        <v>0</v>
      </c>
      <c r="AD11" s="198">
        <f xml:space="preserve"> Time!AD$76</f>
        <v>0</v>
      </c>
      <c r="AE11" s="198">
        <f xml:space="preserve"> Time!AE$76</f>
        <v>0</v>
      </c>
      <c r="AF11" s="198">
        <f xml:space="preserve"> Time!AF$76</f>
        <v>0</v>
      </c>
      <c r="AG11" s="198">
        <f xml:space="preserve"> Time!AG$76</f>
        <v>0</v>
      </c>
      <c r="AH11" s="198">
        <f xml:space="preserve"> Time!AH$76</f>
        <v>0</v>
      </c>
      <c r="AI11" s="198">
        <f xml:space="preserve"> Time!AI$76</f>
        <v>0</v>
      </c>
      <c r="AJ11" s="198">
        <f xml:space="preserve"> Time!AJ$76</f>
        <v>0</v>
      </c>
      <c r="AK11" s="198">
        <f xml:space="preserve"> Time!AK$76</f>
        <v>0</v>
      </c>
      <c r="AL11" s="198">
        <f xml:space="preserve"> Time!AL$76</f>
        <v>0</v>
      </c>
      <c r="AM11" s="198">
        <f xml:space="preserve"> Time!AM$76</f>
        <v>0</v>
      </c>
      <c r="AN11" s="198">
        <f xml:space="preserve"> Time!AN$76</f>
        <v>0</v>
      </c>
      <c r="AO11" s="198">
        <f xml:space="preserve"> Time!AO$76</f>
        <v>0</v>
      </c>
      <c r="AP11" s="198">
        <f xml:space="preserve"> Time!AP$76</f>
        <v>0</v>
      </c>
      <c r="AQ11" s="198">
        <f xml:space="preserve"> Time!AQ$76</f>
        <v>0</v>
      </c>
      <c r="AR11" s="198">
        <f xml:space="preserve"> Time!AR$76</f>
        <v>0</v>
      </c>
      <c r="AS11" s="198">
        <f xml:space="preserve"> Time!AS$76</f>
        <v>0</v>
      </c>
      <c r="AT11" s="198">
        <f xml:space="preserve"> Time!AT$76</f>
        <v>0</v>
      </c>
      <c r="AU11" s="198">
        <f xml:space="preserve"> Time!AU$76</f>
        <v>0</v>
      </c>
      <c r="AV11" s="198">
        <f xml:space="preserve"> Time!AV$76</f>
        <v>0</v>
      </c>
      <c r="AW11" s="198">
        <f xml:space="preserve"> Time!AW$76</f>
        <v>0</v>
      </c>
      <c r="AX11" s="198">
        <f xml:space="preserve"> Time!AX$76</f>
        <v>0</v>
      </c>
      <c r="AY11" s="198">
        <f xml:space="preserve"> Time!AY$76</f>
        <v>0</v>
      </c>
      <c r="AZ11" s="198">
        <f xml:space="preserve"> Time!AZ$76</f>
        <v>0</v>
      </c>
      <c r="BA11" s="198">
        <f xml:space="preserve"> Time!BA$76</f>
        <v>0</v>
      </c>
      <c r="BB11" s="198">
        <f xml:space="preserve"> Time!BB$76</f>
        <v>0</v>
      </c>
      <c r="BC11" s="198">
        <f xml:space="preserve"> Time!BC$76</f>
        <v>0</v>
      </c>
      <c r="BD11" s="198">
        <f xml:space="preserve"> Time!BD$76</f>
        <v>0</v>
      </c>
      <c r="BE11" s="198">
        <f xml:space="preserve"> Time!BE$76</f>
        <v>0</v>
      </c>
      <c r="BF11" s="198">
        <f xml:space="preserve"> Time!BF$76</f>
        <v>0</v>
      </c>
      <c r="BG11" s="198">
        <f xml:space="preserve"> Time!BG$76</f>
        <v>0</v>
      </c>
      <c r="BH11" s="198">
        <f xml:space="preserve"> Time!BH$76</f>
        <v>0</v>
      </c>
      <c r="BI11" s="198">
        <f xml:space="preserve"> Time!BI$76</f>
        <v>0</v>
      </c>
      <c r="BJ11" s="198">
        <f xml:space="preserve"> Time!BJ$76</f>
        <v>0</v>
      </c>
      <c r="BK11" s="198">
        <f xml:space="preserve"> Time!BK$76</f>
        <v>0</v>
      </c>
      <c r="BL11" s="198">
        <f xml:space="preserve"> Time!BL$76</f>
        <v>0</v>
      </c>
      <c r="BM11" s="198">
        <f xml:space="preserve"> Time!BM$76</f>
        <v>0</v>
      </c>
      <c r="BN11" s="198">
        <f xml:space="preserve"> Time!BN$76</f>
        <v>0</v>
      </c>
      <c r="BO11" s="198">
        <f xml:space="preserve"> Time!BO$76</f>
        <v>0</v>
      </c>
      <c r="BP11" s="198">
        <f xml:space="preserve"> Time!BP$76</f>
        <v>0</v>
      </c>
      <c r="BQ11" s="198">
        <f xml:space="preserve"> Time!BQ$76</f>
        <v>0</v>
      </c>
      <c r="BR11" s="198">
        <f xml:space="preserve"> Time!BR$76</f>
        <v>0</v>
      </c>
      <c r="BS11" s="198">
        <f xml:space="preserve"> Time!BS$76</f>
        <v>0</v>
      </c>
      <c r="BT11" s="198">
        <f xml:space="preserve"> Time!BT$76</f>
        <v>0</v>
      </c>
      <c r="BU11" s="198">
        <f xml:space="preserve"> Time!BU$76</f>
        <v>0</v>
      </c>
      <c r="BV11" s="198">
        <f xml:space="preserve"> Time!BV$76</f>
        <v>0</v>
      </c>
      <c r="BW11" s="198">
        <f xml:space="preserve"> Time!BW$76</f>
        <v>0</v>
      </c>
      <c r="BX11" s="198">
        <f xml:space="preserve"> Time!BX$76</f>
        <v>0</v>
      </c>
      <c r="BY11" s="198">
        <f xml:space="preserve"> Time!BY$76</f>
        <v>0</v>
      </c>
      <c r="BZ11" s="198">
        <f xml:space="preserve"> Time!BZ$76</f>
        <v>0</v>
      </c>
      <c r="CA11" s="198">
        <f xml:space="preserve"> Time!CA$76</f>
        <v>0</v>
      </c>
      <c r="CB11" s="198">
        <f xml:space="preserve"> Time!CB$76</f>
        <v>0</v>
      </c>
      <c r="CC11" s="198">
        <f xml:space="preserve"> Time!CC$76</f>
        <v>0</v>
      </c>
      <c r="CD11" s="198">
        <f xml:space="preserve"> Time!CD$76</f>
        <v>0</v>
      </c>
      <c r="CE11" s="198">
        <f xml:space="preserve"> Time!CE$76</f>
        <v>0</v>
      </c>
      <c r="CF11" s="198">
        <f xml:space="preserve"> Time!CF$76</f>
        <v>0</v>
      </c>
      <c r="CG11" s="198">
        <f xml:space="preserve"> Time!CG$76</f>
        <v>0</v>
      </c>
      <c r="CH11" s="198">
        <f xml:space="preserve"> Time!CH$76</f>
        <v>0</v>
      </c>
      <c r="CI11" s="198">
        <f xml:space="preserve"> Time!CI$76</f>
        <v>0</v>
      </c>
      <c r="CJ11" s="198">
        <f xml:space="preserve"> Time!CJ$76</f>
        <v>0</v>
      </c>
      <c r="CK11" s="198">
        <f xml:space="preserve"> Time!CK$76</f>
        <v>0</v>
      </c>
      <c r="CL11" s="198">
        <f xml:space="preserve"> Time!CL$76</f>
        <v>0</v>
      </c>
      <c r="CM11" s="198">
        <f xml:space="preserve"> Time!CM$76</f>
        <v>0</v>
      </c>
      <c r="CN11" s="198">
        <f xml:space="preserve"> Time!CN$76</f>
        <v>0</v>
      </c>
      <c r="CO11" s="198">
        <f xml:space="preserve"> Time!CO$76</f>
        <v>0</v>
      </c>
      <c r="CP11" s="198">
        <f xml:space="preserve"> Time!CP$76</f>
        <v>0</v>
      </c>
      <c r="CQ11" s="198">
        <f xml:space="preserve"> Time!CQ$76</f>
        <v>0</v>
      </c>
      <c r="CR11" s="198">
        <f xml:space="preserve"> Time!CR$76</f>
        <v>0</v>
      </c>
      <c r="CS11" s="198">
        <f xml:space="preserve"> Time!CS$76</f>
        <v>0</v>
      </c>
      <c r="CT11" s="198">
        <f xml:space="preserve"> Time!CT$76</f>
        <v>0</v>
      </c>
      <c r="CU11" s="198">
        <f xml:space="preserve"> Time!CU$76</f>
        <v>0</v>
      </c>
      <c r="CV11" s="198">
        <f xml:space="preserve"> Time!CV$76</f>
        <v>0</v>
      </c>
      <c r="CW11" s="198">
        <f xml:space="preserve"> Time!CW$76</f>
        <v>0</v>
      </c>
      <c r="CX11" s="198">
        <f xml:space="preserve"> Time!CX$76</f>
        <v>0</v>
      </c>
      <c r="CY11" s="198">
        <f xml:space="preserve"> Time!CY$76</f>
        <v>0</v>
      </c>
      <c r="CZ11" s="198">
        <f xml:space="preserve"> Time!CZ$76</f>
        <v>0</v>
      </c>
      <c r="DA11" s="198">
        <f xml:space="preserve"> Time!DA$76</f>
        <v>0</v>
      </c>
      <c r="DB11" s="198">
        <f xml:space="preserve"> Time!DB$76</f>
        <v>0</v>
      </c>
      <c r="DC11" s="198">
        <f xml:space="preserve"> Time!DC$76</f>
        <v>0</v>
      </c>
      <c r="DD11" s="198">
        <f xml:space="preserve"> Time!DD$76</f>
        <v>0</v>
      </c>
      <c r="DE11" s="198">
        <f xml:space="preserve"> Time!DE$76</f>
        <v>0</v>
      </c>
      <c r="DF11" s="198">
        <f xml:space="preserve"> Time!DF$76</f>
        <v>0</v>
      </c>
      <c r="DG11" s="198">
        <f xml:space="preserve"> Time!DG$76</f>
        <v>0</v>
      </c>
      <c r="DH11" s="198">
        <f xml:space="preserve"> Time!DH$76</f>
        <v>0</v>
      </c>
      <c r="DI11" s="198">
        <f xml:space="preserve"> Time!DI$76</f>
        <v>0</v>
      </c>
      <c r="DJ11" s="198">
        <f xml:space="preserve"> Time!DJ$76</f>
        <v>0</v>
      </c>
      <c r="DK11" s="198">
        <f xml:space="preserve"> Time!DK$76</f>
        <v>0</v>
      </c>
      <c r="DL11" s="198">
        <f xml:space="preserve"> Time!DL$76</f>
        <v>0</v>
      </c>
      <c r="DM11" s="198">
        <f xml:space="preserve"> Time!DM$76</f>
        <v>0</v>
      </c>
      <c r="DN11" s="198">
        <f xml:space="preserve"> Time!DN$76</f>
        <v>0</v>
      </c>
      <c r="DO11" s="198">
        <f xml:space="preserve"> Time!DO$76</f>
        <v>0</v>
      </c>
      <c r="DP11" s="198">
        <f xml:space="preserve"> Time!DP$76</f>
        <v>0</v>
      </c>
      <c r="DQ11" s="198">
        <f xml:space="preserve"> Time!DQ$76</f>
        <v>0</v>
      </c>
      <c r="DR11" s="198">
        <f xml:space="preserve"> Time!DR$76</f>
        <v>0</v>
      </c>
      <c r="DS11" s="198">
        <f xml:space="preserve"> Time!DS$76</f>
        <v>0</v>
      </c>
      <c r="DT11" s="198">
        <f xml:space="preserve"> Time!DT$76</f>
        <v>0</v>
      </c>
      <c r="DU11" s="198">
        <f xml:space="preserve"> Time!DU$76</f>
        <v>0</v>
      </c>
      <c r="DV11" s="198">
        <f xml:space="preserve"> Time!DV$76</f>
        <v>0</v>
      </c>
      <c r="DW11" s="198">
        <f xml:space="preserve"> Time!DW$76</f>
        <v>0</v>
      </c>
      <c r="DX11" s="198">
        <f xml:space="preserve"> Time!DX$76</f>
        <v>0</v>
      </c>
      <c r="DY11" s="198">
        <f xml:space="preserve"> Time!DY$76</f>
        <v>0</v>
      </c>
      <c r="DZ11" s="198">
        <f xml:space="preserve"> Time!DZ$76</f>
        <v>0</v>
      </c>
      <c r="EA11" s="198">
        <f xml:space="preserve"> Time!EA$76</f>
        <v>0</v>
      </c>
    </row>
    <row r="12" spans="1:131" outlineLevel="1" x14ac:dyDescent="0.35">
      <c r="E12" s="185"/>
      <c r="F12" s="185"/>
      <c r="G12" s="185"/>
      <c r="H12" s="185"/>
      <c r="I12" s="26"/>
      <c r="J12" s="185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185"/>
      <c r="X12" s="185"/>
      <c r="Y12" s="185"/>
      <c r="Z12" s="185"/>
      <c r="AA12" s="185"/>
      <c r="AB12" s="185"/>
      <c r="AC12" s="185"/>
      <c r="AD12" s="185"/>
      <c r="AE12" s="185"/>
      <c r="AF12" s="185"/>
      <c r="AG12" s="185"/>
      <c r="AH12" s="185"/>
      <c r="AI12" s="185"/>
      <c r="AJ12" s="185"/>
      <c r="AK12" s="185"/>
      <c r="AL12" s="185"/>
      <c r="AM12" s="185"/>
      <c r="AN12" s="185"/>
      <c r="AO12" s="185"/>
      <c r="AP12" s="185"/>
      <c r="AQ12" s="185"/>
      <c r="AR12" s="185"/>
      <c r="AS12" s="185"/>
      <c r="AT12" s="185"/>
      <c r="AU12" s="185"/>
      <c r="AV12" s="185"/>
      <c r="AW12" s="185"/>
      <c r="AX12" s="185"/>
      <c r="AY12" s="185"/>
      <c r="AZ12" s="185"/>
      <c r="BA12" s="185"/>
      <c r="BB12" s="185"/>
      <c r="BC12" s="185"/>
      <c r="BD12" s="185"/>
      <c r="BE12" s="185"/>
      <c r="BF12" s="185"/>
      <c r="BG12" s="185"/>
      <c r="BH12" s="185"/>
      <c r="BI12" s="185"/>
      <c r="BJ12" s="185"/>
      <c r="BK12" s="185"/>
      <c r="BL12" s="185"/>
      <c r="BM12" s="185"/>
      <c r="BN12" s="185"/>
      <c r="BO12" s="185"/>
      <c r="BP12" s="185"/>
      <c r="BQ12" s="185"/>
      <c r="BR12" s="185"/>
      <c r="BS12" s="185"/>
      <c r="BT12" s="185"/>
      <c r="BU12" s="185"/>
      <c r="BV12" s="185"/>
      <c r="BW12" s="185"/>
      <c r="BX12" s="185"/>
      <c r="BY12" s="185"/>
      <c r="BZ12" s="185"/>
      <c r="CA12" s="185"/>
      <c r="CB12" s="185"/>
      <c r="CC12" s="185"/>
      <c r="CD12" s="185"/>
      <c r="CE12" s="185"/>
      <c r="CF12" s="185"/>
      <c r="CG12" s="185"/>
      <c r="CH12" s="185"/>
      <c r="CI12" s="185"/>
      <c r="CJ12" s="185"/>
      <c r="CK12" s="185"/>
      <c r="CL12" s="185"/>
      <c r="CM12" s="185"/>
      <c r="CN12" s="185"/>
      <c r="CO12" s="185"/>
      <c r="CP12" s="185"/>
      <c r="CQ12" s="185"/>
      <c r="CR12" s="185"/>
      <c r="CS12" s="185"/>
      <c r="CT12" s="185"/>
      <c r="CU12" s="185"/>
      <c r="CV12" s="185"/>
      <c r="CW12" s="185"/>
      <c r="CX12" s="185"/>
      <c r="CY12" s="185"/>
      <c r="CZ12" s="185"/>
      <c r="DA12" s="185"/>
      <c r="DB12" s="185"/>
      <c r="DC12" s="185"/>
      <c r="DD12" s="185"/>
      <c r="DE12" s="185"/>
      <c r="DF12" s="185"/>
      <c r="DG12" s="185"/>
      <c r="DH12" s="185"/>
      <c r="DI12" s="185"/>
      <c r="DJ12" s="185"/>
      <c r="DK12" s="185"/>
      <c r="DL12" s="185"/>
      <c r="DM12" s="185"/>
      <c r="DN12" s="185"/>
      <c r="DO12" s="185"/>
      <c r="DP12" s="185"/>
      <c r="DQ12" s="185"/>
      <c r="DR12" s="185"/>
      <c r="DS12" s="185"/>
      <c r="DT12" s="185"/>
      <c r="DU12" s="185"/>
      <c r="DV12" s="185"/>
      <c r="DW12" s="185"/>
      <c r="DX12" s="185"/>
      <c r="DY12" s="185"/>
      <c r="DZ12" s="185"/>
      <c r="EA12" s="185"/>
    </row>
    <row r="13" spans="1:131" outlineLevel="1" x14ac:dyDescent="0.35">
      <c r="E13" s="185" t="s">
        <v>225</v>
      </c>
      <c r="F13" s="185"/>
      <c r="G13" s="185" t="str">
        <f xml:space="preserve"> SMU</f>
        <v>$ 000s</v>
      </c>
      <c r="H13" s="185"/>
      <c r="I13" s="26"/>
      <c r="J13" s="185">
        <f t="shared" ref="J13:AO13" si="0">I16</f>
        <v>0</v>
      </c>
      <c r="K13" s="185">
        <f t="shared" si="0"/>
        <v>0</v>
      </c>
      <c r="L13" s="185">
        <f t="shared" si="0"/>
        <v>0</v>
      </c>
      <c r="M13" s="185">
        <f t="shared" si="0"/>
        <v>100000</v>
      </c>
      <c r="N13" s="185">
        <f t="shared" si="0"/>
        <v>100000</v>
      </c>
      <c r="O13" s="185">
        <f t="shared" si="0"/>
        <v>100000</v>
      </c>
      <c r="P13" s="185">
        <f t="shared" si="0"/>
        <v>100000</v>
      </c>
      <c r="Q13" s="185">
        <f t="shared" si="0"/>
        <v>100000</v>
      </c>
      <c r="R13" s="185">
        <f t="shared" si="0"/>
        <v>100000</v>
      </c>
      <c r="S13" s="185">
        <f t="shared" si="0"/>
        <v>100000</v>
      </c>
      <c r="T13" s="185">
        <f t="shared" si="0"/>
        <v>100000</v>
      </c>
      <c r="U13" s="185">
        <f t="shared" si="0"/>
        <v>100000</v>
      </c>
      <c r="V13" s="185">
        <f t="shared" si="0"/>
        <v>100000</v>
      </c>
      <c r="W13" s="185">
        <f t="shared" si="0"/>
        <v>100000</v>
      </c>
      <c r="X13" s="185">
        <f t="shared" si="0"/>
        <v>100000</v>
      </c>
      <c r="Y13" s="185">
        <f t="shared" si="0"/>
        <v>100000</v>
      </c>
      <c r="Z13" s="185">
        <f t="shared" si="0"/>
        <v>100000</v>
      </c>
      <c r="AA13" s="185">
        <f t="shared" si="0"/>
        <v>100000</v>
      </c>
      <c r="AB13" s="185">
        <f t="shared" si="0"/>
        <v>100000</v>
      </c>
      <c r="AC13" s="185">
        <f t="shared" si="0"/>
        <v>100000</v>
      </c>
      <c r="AD13" s="185">
        <f t="shared" si="0"/>
        <v>100000</v>
      </c>
      <c r="AE13" s="185">
        <f t="shared" si="0"/>
        <v>100000</v>
      </c>
      <c r="AF13" s="185">
        <f t="shared" si="0"/>
        <v>100000</v>
      </c>
      <c r="AG13" s="185">
        <f t="shared" si="0"/>
        <v>100000</v>
      </c>
      <c r="AH13" s="185">
        <f t="shared" si="0"/>
        <v>100000</v>
      </c>
      <c r="AI13" s="185">
        <f t="shared" si="0"/>
        <v>100000</v>
      </c>
      <c r="AJ13" s="185">
        <f t="shared" si="0"/>
        <v>100000</v>
      </c>
      <c r="AK13" s="185">
        <f t="shared" si="0"/>
        <v>100000</v>
      </c>
      <c r="AL13" s="185">
        <f t="shared" si="0"/>
        <v>100000</v>
      </c>
      <c r="AM13" s="185">
        <f t="shared" si="0"/>
        <v>100000</v>
      </c>
      <c r="AN13" s="185">
        <f t="shared" si="0"/>
        <v>100000</v>
      </c>
      <c r="AO13" s="185">
        <f t="shared" si="0"/>
        <v>100000</v>
      </c>
      <c r="AP13" s="185">
        <f t="shared" ref="AP13:BU13" si="1">AO16</f>
        <v>100000</v>
      </c>
      <c r="AQ13" s="185">
        <f t="shared" si="1"/>
        <v>100000</v>
      </c>
      <c r="AR13" s="185">
        <f t="shared" si="1"/>
        <v>100000</v>
      </c>
      <c r="AS13" s="185">
        <f t="shared" si="1"/>
        <v>100000</v>
      </c>
      <c r="AT13" s="185">
        <f t="shared" si="1"/>
        <v>100000</v>
      </c>
      <c r="AU13" s="185">
        <f t="shared" si="1"/>
        <v>100000</v>
      </c>
      <c r="AV13" s="185">
        <f t="shared" si="1"/>
        <v>100000</v>
      </c>
      <c r="AW13" s="185">
        <f t="shared" si="1"/>
        <v>100000</v>
      </c>
      <c r="AX13" s="185">
        <f t="shared" si="1"/>
        <v>100000</v>
      </c>
      <c r="AY13" s="185">
        <f t="shared" si="1"/>
        <v>100000</v>
      </c>
      <c r="AZ13" s="185">
        <f t="shared" si="1"/>
        <v>100000</v>
      </c>
      <c r="BA13" s="185">
        <f t="shared" si="1"/>
        <v>100000</v>
      </c>
      <c r="BB13" s="185">
        <f t="shared" si="1"/>
        <v>100000</v>
      </c>
      <c r="BC13" s="185">
        <f t="shared" si="1"/>
        <v>100000</v>
      </c>
      <c r="BD13" s="185">
        <f t="shared" si="1"/>
        <v>100000</v>
      </c>
      <c r="BE13" s="185">
        <f t="shared" si="1"/>
        <v>100000</v>
      </c>
      <c r="BF13" s="185">
        <f t="shared" si="1"/>
        <v>100000</v>
      </c>
      <c r="BG13" s="185">
        <f t="shared" si="1"/>
        <v>100000</v>
      </c>
      <c r="BH13" s="185">
        <f t="shared" si="1"/>
        <v>100000</v>
      </c>
      <c r="BI13" s="185">
        <f t="shared" si="1"/>
        <v>100000</v>
      </c>
      <c r="BJ13" s="185">
        <f t="shared" si="1"/>
        <v>100000</v>
      </c>
      <c r="BK13" s="185">
        <f t="shared" si="1"/>
        <v>100000</v>
      </c>
      <c r="BL13" s="185">
        <f t="shared" si="1"/>
        <v>100000</v>
      </c>
      <c r="BM13" s="185">
        <f t="shared" si="1"/>
        <v>100000</v>
      </c>
      <c r="BN13" s="185">
        <f t="shared" si="1"/>
        <v>100000</v>
      </c>
      <c r="BO13" s="185">
        <f t="shared" si="1"/>
        <v>100000</v>
      </c>
      <c r="BP13" s="185">
        <f t="shared" si="1"/>
        <v>100000</v>
      </c>
      <c r="BQ13" s="185">
        <f t="shared" si="1"/>
        <v>100000</v>
      </c>
      <c r="BR13" s="185">
        <f t="shared" si="1"/>
        <v>100000</v>
      </c>
      <c r="BS13" s="185">
        <f t="shared" si="1"/>
        <v>100000</v>
      </c>
      <c r="BT13" s="185">
        <f t="shared" si="1"/>
        <v>100000</v>
      </c>
      <c r="BU13" s="185">
        <f t="shared" si="1"/>
        <v>100000</v>
      </c>
      <c r="BV13" s="185">
        <f t="shared" ref="BV13:DA13" si="2">BU16</f>
        <v>100000</v>
      </c>
      <c r="BW13" s="185">
        <f t="shared" si="2"/>
        <v>100000</v>
      </c>
      <c r="BX13" s="185">
        <f t="shared" si="2"/>
        <v>100000</v>
      </c>
      <c r="BY13" s="185">
        <f t="shared" si="2"/>
        <v>100000</v>
      </c>
      <c r="BZ13" s="185">
        <f t="shared" si="2"/>
        <v>100000</v>
      </c>
      <c r="CA13" s="185">
        <f t="shared" si="2"/>
        <v>100000</v>
      </c>
      <c r="CB13" s="185">
        <f t="shared" si="2"/>
        <v>100000</v>
      </c>
      <c r="CC13" s="185">
        <f t="shared" si="2"/>
        <v>100000</v>
      </c>
      <c r="CD13" s="185">
        <f t="shared" si="2"/>
        <v>100000</v>
      </c>
      <c r="CE13" s="185">
        <f t="shared" si="2"/>
        <v>100000</v>
      </c>
      <c r="CF13" s="185">
        <f t="shared" si="2"/>
        <v>100000</v>
      </c>
      <c r="CG13" s="185">
        <f t="shared" si="2"/>
        <v>100000</v>
      </c>
      <c r="CH13" s="185">
        <f t="shared" si="2"/>
        <v>100000</v>
      </c>
      <c r="CI13" s="185">
        <f t="shared" si="2"/>
        <v>100000</v>
      </c>
      <c r="CJ13" s="185">
        <f t="shared" si="2"/>
        <v>100000</v>
      </c>
      <c r="CK13" s="185">
        <f t="shared" si="2"/>
        <v>100000</v>
      </c>
      <c r="CL13" s="185">
        <f t="shared" si="2"/>
        <v>100000</v>
      </c>
      <c r="CM13" s="185">
        <f t="shared" si="2"/>
        <v>100000</v>
      </c>
      <c r="CN13" s="185">
        <f t="shared" si="2"/>
        <v>100000</v>
      </c>
      <c r="CO13" s="185">
        <f t="shared" si="2"/>
        <v>100000</v>
      </c>
      <c r="CP13" s="185">
        <f t="shared" si="2"/>
        <v>100000</v>
      </c>
      <c r="CQ13" s="185">
        <f t="shared" si="2"/>
        <v>100000</v>
      </c>
      <c r="CR13" s="185">
        <f t="shared" si="2"/>
        <v>100000</v>
      </c>
      <c r="CS13" s="185">
        <f t="shared" si="2"/>
        <v>100000</v>
      </c>
      <c r="CT13" s="185">
        <f t="shared" si="2"/>
        <v>100000</v>
      </c>
      <c r="CU13" s="185">
        <f t="shared" si="2"/>
        <v>100000</v>
      </c>
      <c r="CV13" s="185">
        <f t="shared" si="2"/>
        <v>100000</v>
      </c>
      <c r="CW13" s="185">
        <f t="shared" si="2"/>
        <v>100000</v>
      </c>
      <c r="CX13" s="185">
        <f t="shared" si="2"/>
        <v>100000</v>
      </c>
      <c r="CY13" s="185">
        <f t="shared" si="2"/>
        <v>100000</v>
      </c>
      <c r="CZ13" s="185">
        <f t="shared" si="2"/>
        <v>100000</v>
      </c>
      <c r="DA13" s="185">
        <f t="shared" si="2"/>
        <v>100000</v>
      </c>
      <c r="DB13" s="185">
        <f t="shared" ref="DB13:EA13" si="3">DA16</f>
        <v>100000</v>
      </c>
      <c r="DC13" s="185">
        <f t="shared" si="3"/>
        <v>100000</v>
      </c>
      <c r="DD13" s="185">
        <f t="shared" si="3"/>
        <v>100000</v>
      </c>
      <c r="DE13" s="185">
        <f t="shared" si="3"/>
        <v>100000</v>
      </c>
      <c r="DF13" s="185">
        <f t="shared" si="3"/>
        <v>100000</v>
      </c>
      <c r="DG13" s="185">
        <f t="shared" si="3"/>
        <v>100000</v>
      </c>
      <c r="DH13" s="185">
        <f t="shared" si="3"/>
        <v>100000</v>
      </c>
      <c r="DI13" s="185">
        <f t="shared" si="3"/>
        <v>100000</v>
      </c>
      <c r="DJ13" s="185">
        <f t="shared" si="3"/>
        <v>100000</v>
      </c>
      <c r="DK13" s="185">
        <f t="shared" si="3"/>
        <v>100000</v>
      </c>
      <c r="DL13" s="185">
        <f t="shared" si="3"/>
        <v>100000</v>
      </c>
      <c r="DM13" s="185">
        <f t="shared" si="3"/>
        <v>100000</v>
      </c>
      <c r="DN13" s="185">
        <f t="shared" si="3"/>
        <v>100000</v>
      </c>
      <c r="DO13" s="185">
        <f t="shared" si="3"/>
        <v>100000</v>
      </c>
      <c r="DP13" s="185">
        <f t="shared" si="3"/>
        <v>100000</v>
      </c>
      <c r="DQ13" s="185">
        <f t="shared" si="3"/>
        <v>100000</v>
      </c>
      <c r="DR13" s="185">
        <f t="shared" si="3"/>
        <v>100000</v>
      </c>
      <c r="DS13" s="185">
        <f t="shared" si="3"/>
        <v>100000</v>
      </c>
      <c r="DT13" s="185">
        <f t="shared" si="3"/>
        <v>100000</v>
      </c>
      <c r="DU13" s="185">
        <f t="shared" si="3"/>
        <v>100000</v>
      </c>
      <c r="DV13" s="185">
        <f t="shared" si="3"/>
        <v>100000</v>
      </c>
      <c r="DW13" s="185">
        <f t="shared" si="3"/>
        <v>100000</v>
      </c>
      <c r="DX13" s="185">
        <f t="shared" si="3"/>
        <v>100000</v>
      </c>
      <c r="DY13" s="185">
        <f t="shared" si="3"/>
        <v>100000</v>
      </c>
      <c r="DZ13" s="185">
        <f t="shared" si="3"/>
        <v>100000</v>
      </c>
      <c r="EA13" s="185">
        <f t="shared" si="3"/>
        <v>100000</v>
      </c>
    </row>
    <row r="14" spans="1:131" outlineLevel="1" x14ac:dyDescent="0.35">
      <c r="A14" s="480"/>
      <c r="B14" s="480"/>
      <c r="C14" s="481"/>
      <c r="D14" s="482"/>
      <c r="E14" s="186" t="s">
        <v>229</v>
      </c>
      <c r="F14" s="186"/>
      <c r="G14" s="186"/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  <c r="AK14" s="186"/>
      <c r="AL14" s="186"/>
      <c r="AM14" s="186"/>
      <c r="AN14" s="186"/>
      <c r="AO14" s="186"/>
      <c r="AP14" s="186"/>
      <c r="AQ14" s="186"/>
      <c r="AR14" s="186"/>
      <c r="AS14" s="186"/>
      <c r="AT14" s="186"/>
      <c r="AU14" s="186"/>
      <c r="AV14" s="186"/>
      <c r="AW14" s="186"/>
      <c r="AX14" s="186"/>
      <c r="AY14" s="186"/>
      <c r="AZ14" s="186"/>
      <c r="BA14" s="186"/>
      <c r="BB14" s="186"/>
      <c r="BC14" s="186"/>
      <c r="BD14" s="186"/>
      <c r="BE14" s="186"/>
      <c r="BF14" s="186"/>
      <c r="BG14" s="186"/>
      <c r="BH14" s="186"/>
      <c r="BI14" s="186"/>
      <c r="BJ14" s="186"/>
      <c r="BK14" s="186"/>
      <c r="BL14" s="186"/>
      <c r="BM14" s="186"/>
      <c r="BN14" s="186"/>
      <c r="BO14" s="186"/>
      <c r="BP14" s="186"/>
      <c r="BQ14" s="186"/>
      <c r="BR14" s="186"/>
      <c r="BS14" s="186"/>
      <c r="BT14" s="186"/>
      <c r="BU14" s="186"/>
      <c r="BV14" s="186"/>
      <c r="BW14" s="186"/>
      <c r="BX14" s="186"/>
      <c r="BY14" s="186"/>
      <c r="BZ14" s="186"/>
      <c r="CA14" s="186"/>
      <c r="CB14" s="186"/>
      <c r="CC14" s="186"/>
      <c r="CD14" s="186"/>
      <c r="CE14" s="186"/>
      <c r="CF14" s="186"/>
      <c r="CG14" s="186"/>
      <c r="CH14" s="186"/>
      <c r="CI14" s="186"/>
      <c r="CJ14" s="186"/>
      <c r="CK14" s="186"/>
      <c r="CL14" s="186"/>
      <c r="CM14" s="186"/>
      <c r="CN14" s="186"/>
      <c r="CO14" s="186"/>
      <c r="CP14" s="186"/>
      <c r="CQ14" s="186"/>
      <c r="CR14" s="186"/>
      <c r="CS14" s="186"/>
      <c r="CT14" s="186"/>
      <c r="CU14" s="186"/>
      <c r="CV14" s="186"/>
      <c r="CW14" s="186"/>
      <c r="CX14" s="186"/>
      <c r="CY14" s="186"/>
      <c r="CZ14" s="186"/>
      <c r="DA14" s="186"/>
      <c r="DB14" s="186"/>
      <c r="DC14" s="186"/>
      <c r="DD14" s="186"/>
      <c r="DE14" s="186"/>
      <c r="DF14" s="186"/>
      <c r="DG14" s="186"/>
      <c r="DH14" s="186"/>
      <c r="DI14" s="186"/>
      <c r="DJ14" s="186"/>
      <c r="DK14" s="186"/>
      <c r="DL14" s="186"/>
      <c r="DM14" s="186"/>
      <c r="DN14" s="186"/>
      <c r="DO14" s="186"/>
      <c r="DP14" s="186"/>
      <c r="DQ14" s="186"/>
      <c r="DR14" s="186"/>
      <c r="DS14" s="186"/>
      <c r="DT14" s="186"/>
      <c r="DU14" s="186"/>
      <c r="DV14" s="186"/>
      <c r="DW14" s="186"/>
      <c r="DX14" s="186"/>
      <c r="DY14" s="186"/>
      <c r="DZ14" s="186"/>
      <c r="EA14" s="186"/>
    </row>
    <row r="15" spans="1:131" outlineLevel="1" x14ac:dyDescent="0.35">
      <c r="A15" s="480"/>
      <c r="B15" s="480"/>
      <c r="C15" s="481"/>
      <c r="D15" s="482"/>
      <c r="E15" s="186" t="s">
        <v>230</v>
      </c>
      <c r="F15" s="186"/>
      <c r="G15" s="186"/>
      <c r="H15" s="186"/>
      <c r="I15" s="186"/>
      <c r="J15" s="186"/>
      <c r="K15" s="186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6"/>
      <c r="Y15" s="186"/>
      <c r="Z15" s="186"/>
      <c r="AA15" s="186"/>
      <c r="AB15" s="186"/>
      <c r="AC15" s="186"/>
      <c r="AD15" s="186"/>
      <c r="AE15" s="186"/>
      <c r="AF15" s="186"/>
      <c r="AG15" s="186"/>
      <c r="AH15" s="186"/>
      <c r="AI15" s="186"/>
      <c r="AJ15" s="186"/>
      <c r="AK15" s="186"/>
      <c r="AL15" s="186"/>
      <c r="AM15" s="186"/>
      <c r="AN15" s="186"/>
      <c r="AO15" s="186"/>
      <c r="AP15" s="186"/>
      <c r="AQ15" s="186"/>
      <c r="AR15" s="186"/>
      <c r="AS15" s="186"/>
      <c r="AT15" s="186"/>
      <c r="AU15" s="186"/>
      <c r="AV15" s="186"/>
      <c r="AW15" s="186"/>
      <c r="AX15" s="186"/>
      <c r="AY15" s="186"/>
      <c r="AZ15" s="186"/>
      <c r="BA15" s="186"/>
      <c r="BB15" s="186"/>
      <c r="BC15" s="186"/>
      <c r="BD15" s="186"/>
      <c r="BE15" s="186"/>
      <c r="BF15" s="186"/>
      <c r="BG15" s="186"/>
      <c r="BH15" s="186"/>
      <c r="BI15" s="186"/>
      <c r="BJ15" s="186"/>
      <c r="BK15" s="186"/>
      <c r="BL15" s="186"/>
      <c r="BM15" s="186"/>
      <c r="BN15" s="186"/>
      <c r="BO15" s="186"/>
      <c r="BP15" s="186"/>
      <c r="BQ15" s="186"/>
      <c r="BR15" s="186"/>
      <c r="BS15" s="186"/>
      <c r="BT15" s="186"/>
      <c r="BU15" s="186"/>
      <c r="BV15" s="186"/>
      <c r="BW15" s="186"/>
      <c r="BX15" s="186"/>
      <c r="BY15" s="186"/>
      <c r="BZ15" s="186"/>
      <c r="CA15" s="186"/>
      <c r="CB15" s="186"/>
      <c r="CC15" s="186"/>
      <c r="CD15" s="186"/>
      <c r="CE15" s="186"/>
      <c r="CF15" s="186"/>
      <c r="CG15" s="186"/>
      <c r="CH15" s="186"/>
      <c r="CI15" s="186"/>
      <c r="CJ15" s="186"/>
      <c r="CK15" s="186"/>
      <c r="CL15" s="186"/>
      <c r="CM15" s="186"/>
      <c r="CN15" s="186"/>
      <c r="CO15" s="186"/>
      <c r="CP15" s="186"/>
      <c r="CQ15" s="186"/>
      <c r="CR15" s="186"/>
      <c r="CS15" s="186"/>
      <c r="CT15" s="186"/>
      <c r="CU15" s="186"/>
      <c r="CV15" s="186"/>
      <c r="CW15" s="186"/>
      <c r="CX15" s="186"/>
      <c r="CY15" s="186"/>
      <c r="CZ15" s="186"/>
      <c r="DA15" s="186"/>
      <c r="DB15" s="186"/>
      <c r="DC15" s="186"/>
      <c r="DD15" s="186"/>
      <c r="DE15" s="186"/>
      <c r="DF15" s="186"/>
      <c r="DG15" s="186"/>
      <c r="DH15" s="186"/>
      <c r="DI15" s="186"/>
      <c r="DJ15" s="186"/>
      <c r="DK15" s="186"/>
      <c r="DL15" s="186"/>
      <c r="DM15" s="186"/>
      <c r="DN15" s="186"/>
      <c r="DO15" s="186"/>
      <c r="DP15" s="186"/>
      <c r="DQ15" s="186"/>
      <c r="DR15" s="186"/>
      <c r="DS15" s="186"/>
      <c r="DT15" s="186"/>
      <c r="DU15" s="186"/>
      <c r="DV15" s="186"/>
      <c r="DW15" s="186"/>
      <c r="DX15" s="186"/>
      <c r="DY15" s="186"/>
      <c r="DZ15" s="186"/>
      <c r="EA15" s="186"/>
    </row>
    <row r="16" spans="1:131" s="558" customFormat="1" outlineLevel="1" x14ac:dyDescent="0.35">
      <c r="A16" s="485"/>
      <c r="B16" s="485"/>
      <c r="C16" s="486"/>
      <c r="D16" s="487"/>
      <c r="E16" s="488" t="s">
        <v>226</v>
      </c>
      <c r="F16" s="488"/>
      <c r="G16" s="488" t="str">
        <f xml:space="preserve"> SMU</f>
        <v>$ 000s</v>
      </c>
      <c r="H16" s="488"/>
      <c r="I16" s="489"/>
      <c r="J16" s="488">
        <f t="shared" ref="J16:AO16" si="4" xml:space="preserve"> IF( J11 = 1, $F10, J13 + J14 - J15)</f>
        <v>0</v>
      </c>
      <c r="K16" s="488">
        <f t="shared" si="4"/>
        <v>0</v>
      </c>
      <c r="L16" s="488">
        <f t="shared" si="4"/>
        <v>100000</v>
      </c>
      <c r="M16" s="488">
        <f t="shared" si="4"/>
        <v>100000</v>
      </c>
      <c r="N16" s="488">
        <f t="shared" si="4"/>
        <v>100000</v>
      </c>
      <c r="O16" s="488">
        <f t="shared" si="4"/>
        <v>100000</v>
      </c>
      <c r="P16" s="488">
        <f t="shared" si="4"/>
        <v>100000</v>
      </c>
      <c r="Q16" s="488">
        <f t="shared" si="4"/>
        <v>100000</v>
      </c>
      <c r="R16" s="488">
        <f t="shared" si="4"/>
        <v>100000</v>
      </c>
      <c r="S16" s="488">
        <f t="shared" si="4"/>
        <v>100000</v>
      </c>
      <c r="T16" s="488">
        <f t="shared" si="4"/>
        <v>100000</v>
      </c>
      <c r="U16" s="488">
        <f t="shared" si="4"/>
        <v>100000</v>
      </c>
      <c r="V16" s="488">
        <f t="shared" si="4"/>
        <v>100000</v>
      </c>
      <c r="W16" s="488">
        <f t="shared" si="4"/>
        <v>100000</v>
      </c>
      <c r="X16" s="488">
        <f t="shared" si="4"/>
        <v>100000</v>
      </c>
      <c r="Y16" s="488">
        <f t="shared" si="4"/>
        <v>100000</v>
      </c>
      <c r="Z16" s="488">
        <f t="shared" si="4"/>
        <v>100000</v>
      </c>
      <c r="AA16" s="488">
        <f t="shared" si="4"/>
        <v>100000</v>
      </c>
      <c r="AB16" s="488">
        <f t="shared" si="4"/>
        <v>100000</v>
      </c>
      <c r="AC16" s="488">
        <f t="shared" si="4"/>
        <v>100000</v>
      </c>
      <c r="AD16" s="488">
        <f t="shared" si="4"/>
        <v>100000</v>
      </c>
      <c r="AE16" s="488">
        <f t="shared" si="4"/>
        <v>100000</v>
      </c>
      <c r="AF16" s="488">
        <f t="shared" si="4"/>
        <v>100000</v>
      </c>
      <c r="AG16" s="488">
        <f t="shared" si="4"/>
        <v>100000</v>
      </c>
      <c r="AH16" s="488">
        <f t="shared" si="4"/>
        <v>100000</v>
      </c>
      <c r="AI16" s="488">
        <f t="shared" si="4"/>
        <v>100000</v>
      </c>
      <c r="AJ16" s="488">
        <f t="shared" si="4"/>
        <v>100000</v>
      </c>
      <c r="AK16" s="488">
        <f t="shared" si="4"/>
        <v>100000</v>
      </c>
      <c r="AL16" s="488">
        <f t="shared" si="4"/>
        <v>100000</v>
      </c>
      <c r="AM16" s="488">
        <f t="shared" si="4"/>
        <v>100000</v>
      </c>
      <c r="AN16" s="488">
        <f t="shared" si="4"/>
        <v>100000</v>
      </c>
      <c r="AO16" s="488">
        <f t="shared" si="4"/>
        <v>100000</v>
      </c>
      <c r="AP16" s="488">
        <f t="shared" ref="AP16:BU16" si="5" xml:space="preserve"> IF( AP11 = 1, $F10, AP13 + AP14 - AP15)</f>
        <v>100000</v>
      </c>
      <c r="AQ16" s="488">
        <f t="shared" si="5"/>
        <v>100000</v>
      </c>
      <c r="AR16" s="488">
        <f t="shared" si="5"/>
        <v>100000</v>
      </c>
      <c r="AS16" s="488">
        <f t="shared" si="5"/>
        <v>100000</v>
      </c>
      <c r="AT16" s="488">
        <f t="shared" si="5"/>
        <v>100000</v>
      </c>
      <c r="AU16" s="488">
        <f t="shared" si="5"/>
        <v>100000</v>
      </c>
      <c r="AV16" s="488">
        <f t="shared" si="5"/>
        <v>100000</v>
      </c>
      <c r="AW16" s="488">
        <f t="shared" si="5"/>
        <v>100000</v>
      </c>
      <c r="AX16" s="488">
        <f t="shared" si="5"/>
        <v>100000</v>
      </c>
      <c r="AY16" s="488">
        <f t="shared" si="5"/>
        <v>100000</v>
      </c>
      <c r="AZ16" s="488">
        <f t="shared" si="5"/>
        <v>100000</v>
      </c>
      <c r="BA16" s="488">
        <f t="shared" si="5"/>
        <v>100000</v>
      </c>
      <c r="BB16" s="488">
        <f t="shared" si="5"/>
        <v>100000</v>
      </c>
      <c r="BC16" s="488">
        <f t="shared" si="5"/>
        <v>100000</v>
      </c>
      <c r="BD16" s="488">
        <f t="shared" si="5"/>
        <v>100000</v>
      </c>
      <c r="BE16" s="488">
        <f t="shared" si="5"/>
        <v>100000</v>
      </c>
      <c r="BF16" s="488">
        <f t="shared" si="5"/>
        <v>100000</v>
      </c>
      <c r="BG16" s="488">
        <f t="shared" si="5"/>
        <v>100000</v>
      </c>
      <c r="BH16" s="488">
        <f t="shared" si="5"/>
        <v>100000</v>
      </c>
      <c r="BI16" s="488">
        <f t="shared" si="5"/>
        <v>100000</v>
      </c>
      <c r="BJ16" s="488">
        <f t="shared" si="5"/>
        <v>100000</v>
      </c>
      <c r="BK16" s="488">
        <f t="shared" si="5"/>
        <v>100000</v>
      </c>
      <c r="BL16" s="488">
        <f t="shared" si="5"/>
        <v>100000</v>
      </c>
      <c r="BM16" s="488">
        <f t="shared" si="5"/>
        <v>100000</v>
      </c>
      <c r="BN16" s="488">
        <f t="shared" si="5"/>
        <v>100000</v>
      </c>
      <c r="BO16" s="488">
        <f t="shared" si="5"/>
        <v>100000</v>
      </c>
      <c r="BP16" s="488">
        <f t="shared" si="5"/>
        <v>100000</v>
      </c>
      <c r="BQ16" s="488">
        <f t="shared" si="5"/>
        <v>100000</v>
      </c>
      <c r="BR16" s="488">
        <f t="shared" si="5"/>
        <v>100000</v>
      </c>
      <c r="BS16" s="488">
        <f t="shared" si="5"/>
        <v>100000</v>
      </c>
      <c r="BT16" s="488">
        <f t="shared" si="5"/>
        <v>100000</v>
      </c>
      <c r="BU16" s="488">
        <f t="shared" si="5"/>
        <v>100000</v>
      </c>
      <c r="BV16" s="488">
        <f t="shared" ref="BV16:DA16" si="6" xml:space="preserve"> IF( BV11 = 1, $F10, BV13 + BV14 - BV15)</f>
        <v>100000</v>
      </c>
      <c r="BW16" s="488">
        <f t="shared" si="6"/>
        <v>100000</v>
      </c>
      <c r="BX16" s="488">
        <f t="shared" si="6"/>
        <v>100000</v>
      </c>
      <c r="BY16" s="488">
        <f t="shared" si="6"/>
        <v>100000</v>
      </c>
      <c r="BZ16" s="488">
        <f t="shared" si="6"/>
        <v>100000</v>
      </c>
      <c r="CA16" s="488">
        <f t="shared" si="6"/>
        <v>100000</v>
      </c>
      <c r="CB16" s="488">
        <f t="shared" si="6"/>
        <v>100000</v>
      </c>
      <c r="CC16" s="488">
        <f t="shared" si="6"/>
        <v>100000</v>
      </c>
      <c r="CD16" s="488">
        <f t="shared" si="6"/>
        <v>100000</v>
      </c>
      <c r="CE16" s="488">
        <f t="shared" si="6"/>
        <v>100000</v>
      </c>
      <c r="CF16" s="488">
        <f t="shared" si="6"/>
        <v>100000</v>
      </c>
      <c r="CG16" s="488">
        <f t="shared" si="6"/>
        <v>100000</v>
      </c>
      <c r="CH16" s="488">
        <f t="shared" si="6"/>
        <v>100000</v>
      </c>
      <c r="CI16" s="488">
        <f t="shared" si="6"/>
        <v>100000</v>
      </c>
      <c r="CJ16" s="488">
        <f t="shared" si="6"/>
        <v>100000</v>
      </c>
      <c r="CK16" s="488">
        <f t="shared" si="6"/>
        <v>100000</v>
      </c>
      <c r="CL16" s="488">
        <f t="shared" si="6"/>
        <v>100000</v>
      </c>
      <c r="CM16" s="488">
        <f t="shared" si="6"/>
        <v>100000</v>
      </c>
      <c r="CN16" s="488">
        <f t="shared" si="6"/>
        <v>100000</v>
      </c>
      <c r="CO16" s="488">
        <f t="shared" si="6"/>
        <v>100000</v>
      </c>
      <c r="CP16" s="488">
        <f t="shared" si="6"/>
        <v>100000</v>
      </c>
      <c r="CQ16" s="488">
        <f t="shared" si="6"/>
        <v>100000</v>
      </c>
      <c r="CR16" s="488">
        <f t="shared" si="6"/>
        <v>100000</v>
      </c>
      <c r="CS16" s="488">
        <f t="shared" si="6"/>
        <v>100000</v>
      </c>
      <c r="CT16" s="488">
        <f t="shared" si="6"/>
        <v>100000</v>
      </c>
      <c r="CU16" s="488">
        <f t="shared" si="6"/>
        <v>100000</v>
      </c>
      <c r="CV16" s="488">
        <f t="shared" si="6"/>
        <v>100000</v>
      </c>
      <c r="CW16" s="488">
        <f t="shared" si="6"/>
        <v>100000</v>
      </c>
      <c r="CX16" s="488">
        <f t="shared" si="6"/>
        <v>100000</v>
      </c>
      <c r="CY16" s="488">
        <f t="shared" si="6"/>
        <v>100000</v>
      </c>
      <c r="CZ16" s="488">
        <f t="shared" si="6"/>
        <v>100000</v>
      </c>
      <c r="DA16" s="488">
        <f t="shared" si="6"/>
        <v>100000</v>
      </c>
      <c r="DB16" s="488">
        <f t="shared" ref="DB16:EA16" si="7" xml:space="preserve"> IF( DB11 = 1, $F10, DB13 + DB14 - DB15)</f>
        <v>100000</v>
      </c>
      <c r="DC16" s="488">
        <f t="shared" si="7"/>
        <v>100000</v>
      </c>
      <c r="DD16" s="488">
        <f t="shared" si="7"/>
        <v>100000</v>
      </c>
      <c r="DE16" s="488">
        <f t="shared" si="7"/>
        <v>100000</v>
      </c>
      <c r="DF16" s="488">
        <f t="shared" si="7"/>
        <v>100000</v>
      </c>
      <c r="DG16" s="488">
        <f t="shared" si="7"/>
        <v>100000</v>
      </c>
      <c r="DH16" s="488">
        <f t="shared" si="7"/>
        <v>100000</v>
      </c>
      <c r="DI16" s="488">
        <f t="shared" si="7"/>
        <v>100000</v>
      </c>
      <c r="DJ16" s="488">
        <f t="shared" si="7"/>
        <v>100000</v>
      </c>
      <c r="DK16" s="488">
        <f t="shared" si="7"/>
        <v>100000</v>
      </c>
      <c r="DL16" s="488">
        <f t="shared" si="7"/>
        <v>100000</v>
      </c>
      <c r="DM16" s="488">
        <f t="shared" si="7"/>
        <v>100000</v>
      </c>
      <c r="DN16" s="488">
        <f t="shared" si="7"/>
        <v>100000</v>
      </c>
      <c r="DO16" s="488">
        <f t="shared" si="7"/>
        <v>100000</v>
      </c>
      <c r="DP16" s="488">
        <f t="shared" si="7"/>
        <v>100000</v>
      </c>
      <c r="DQ16" s="488">
        <f t="shared" si="7"/>
        <v>100000</v>
      </c>
      <c r="DR16" s="488">
        <f t="shared" si="7"/>
        <v>100000</v>
      </c>
      <c r="DS16" s="488">
        <f t="shared" si="7"/>
        <v>100000</v>
      </c>
      <c r="DT16" s="488">
        <f t="shared" si="7"/>
        <v>100000</v>
      </c>
      <c r="DU16" s="488">
        <f t="shared" si="7"/>
        <v>100000</v>
      </c>
      <c r="DV16" s="488">
        <f t="shared" si="7"/>
        <v>100000</v>
      </c>
      <c r="DW16" s="488">
        <f t="shared" si="7"/>
        <v>100000</v>
      </c>
      <c r="DX16" s="488">
        <f t="shared" si="7"/>
        <v>100000</v>
      </c>
      <c r="DY16" s="488">
        <f t="shared" si="7"/>
        <v>100000</v>
      </c>
      <c r="DZ16" s="488">
        <f t="shared" si="7"/>
        <v>100000</v>
      </c>
      <c r="EA16" s="488">
        <f t="shared" si="7"/>
        <v>100000</v>
      </c>
    </row>
    <row r="17" spans="1:131" outlineLevel="1" x14ac:dyDescent="0.35"/>
    <row r="18" spans="1:131" outlineLevel="1" x14ac:dyDescent="0.35"/>
    <row r="20" spans="1:131" x14ac:dyDescent="0.35">
      <c r="A20" s="8" t="s">
        <v>159</v>
      </c>
    </row>
    <row r="21" spans="1:131" outlineLevel="1" x14ac:dyDescent="0.35"/>
    <row r="22" spans="1:131" outlineLevel="1" x14ac:dyDescent="0.35">
      <c r="A22" s="187"/>
      <c r="B22" s="187"/>
      <c r="C22" s="188"/>
      <c r="D22" s="189"/>
      <c r="E22" s="491" t="str">
        <f xml:space="preserve"> InpC!E$43</f>
        <v xml:space="preserve">Retained earnings - initial balance </v>
      </c>
      <c r="F22" s="491">
        <f xml:space="preserve"> InpC!F$43</f>
        <v>0</v>
      </c>
      <c r="G22" s="491" t="str">
        <f xml:space="preserve"> InpC!G$43</f>
        <v>$ 000s</v>
      </c>
      <c r="H22" s="191"/>
      <c r="I22" s="191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0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0"/>
      <c r="CA22" s="190"/>
      <c r="CB22" s="190"/>
      <c r="CC22" s="190"/>
      <c r="CD22" s="190"/>
      <c r="CE22" s="190"/>
      <c r="CF22" s="190"/>
      <c r="CG22" s="190"/>
      <c r="CH22" s="190"/>
      <c r="CI22" s="190"/>
      <c r="CJ22" s="190"/>
      <c r="CK22" s="190"/>
      <c r="CL22" s="190"/>
      <c r="CM22" s="190"/>
      <c r="CN22" s="190"/>
      <c r="CO22" s="190"/>
      <c r="CP22" s="190"/>
      <c r="CQ22" s="190"/>
      <c r="CR22" s="190"/>
      <c r="CS22" s="190"/>
      <c r="CT22" s="190"/>
      <c r="CU22" s="190"/>
      <c r="CV22" s="190"/>
      <c r="CW22" s="190"/>
      <c r="CX22" s="190"/>
      <c r="CY22" s="190"/>
      <c r="CZ22" s="190"/>
      <c r="DA22" s="190"/>
      <c r="DB22" s="190"/>
      <c r="DC22" s="190"/>
      <c r="DD22" s="190"/>
      <c r="DE22" s="190"/>
      <c r="DF22" s="190"/>
      <c r="DG22" s="190"/>
      <c r="DH22" s="190"/>
      <c r="DI22" s="190"/>
      <c r="DJ22" s="190"/>
      <c r="DK22" s="190"/>
      <c r="DL22" s="190"/>
      <c r="DM22" s="190"/>
      <c r="DN22" s="190"/>
      <c r="DO22" s="190"/>
      <c r="DP22" s="190"/>
      <c r="DQ22" s="190"/>
      <c r="DR22" s="190"/>
      <c r="DS22" s="190"/>
      <c r="DT22" s="190"/>
      <c r="DU22" s="190"/>
      <c r="DV22" s="190"/>
      <c r="DW22" s="190"/>
      <c r="DX22" s="190"/>
      <c r="DY22" s="190"/>
      <c r="DZ22" s="190"/>
      <c r="EA22" s="190"/>
    </row>
    <row r="23" spans="1:131" outlineLevel="1" x14ac:dyDescent="0.35">
      <c r="E23" s="198" t="str">
        <f xml:space="preserve"> Time!E$76</f>
        <v>Financial close date flag</v>
      </c>
      <c r="F23" s="198">
        <f xml:space="preserve"> Time!F$76</f>
        <v>0</v>
      </c>
      <c r="G23" s="198" t="str">
        <f xml:space="preserve"> Time!G$76</f>
        <v>flag</v>
      </c>
      <c r="H23" s="198">
        <f xml:space="preserve"> Time!H$76</f>
        <v>1</v>
      </c>
      <c r="I23" s="198">
        <f xml:space="preserve"> Time!I$76</f>
        <v>0</v>
      </c>
      <c r="J23" s="198">
        <f xml:space="preserve"> Time!J$76</f>
        <v>0</v>
      </c>
      <c r="K23" s="198">
        <f xml:space="preserve"> Time!K$76</f>
        <v>0</v>
      </c>
      <c r="L23" s="198">
        <f xml:space="preserve"> Time!L$76</f>
        <v>1</v>
      </c>
      <c r="M23" s="198">
        <f xml:space="preserve"> Time!M$76</f>
        <v>0</v>
      </c>
      <c r="N23" s="198">
        <f xml:space="preserve"> Time!N$76</f>
        <v>0</v>
      </c>
      <c r="O23" s="198">
        <f xml:space="preserve"> Time!O$76</f>
        <v>0</v>
      </c>
      <c r="P23" s="198">
        <f xml:space="preserve"> Time!P$76</f>
        <v>0</v>
      </c>
      <c r="Q23" s="198">
        <f xml:space="preserve"> Time!Q$76</f>
        <v>0</v>
      </c>
      <c r="R23" s="198">
        <f xml:space="preserve"> Time!R$76</f>
        <v>0</v>
      </c>
      <c r="S23" s="198">
        <f xml:space="preserve"> Time!S$76</f>
        <v>0</v>
      </c>
      <c r="T23" s="198">
        <f xml:space="preserve"> Time!T$76</f>
        <v>0</v>
      </c>
      <c r="U23" s="198">
        <f xml:space="preserve"> Time!U$76</f>
        <v>0</v>
      </c>
      <c r="V23" s="198">
        <f xml:space="preserve"> Time!V$76</f>
        <v>0</v>
      </c>
      <c r="W23" s="198">
        <f xml:space="preserve"> Time!W$76</f>
        <v>0</v>
      </c>
      <c r="X23" s="198">
        <f xml:space="preserve"> Time!X$76</f>
        <v>0</v>
      </c>
      <c r="Y23" s="198">
        <f xml:space="preserve"> Time!Y$76</f>
        <v>0</v>
      </c>
      <c r="Z23" s="198">
        <f xml:space="preserve"> Time!Z$76</f>
        <v>0</v>
      </c>
      <c r="AA23" s="198">
        <f xml:space="preserve"> Time!AA$76</f>
        <v>0</v>
      </c>
      <c r="AB23" s="198">
        <f xml:space="preserve"> Time!AB$76</f>
        <v>0</v>
      </c>
      <c r="AC23" s="198">
        <f xml:space="preserve"> Time!AC$76</f>
        <v>0</v>
      </c>
      <c r="AD23" s="198">
        <f xml:space="preserve"> Time!AD$76</f>
        <v>0</v>
      </c>
      <c r="AE23" s="198">
        <f xml:space="preserve"> Time!AE$76</f>
        <v>0</v>
      </c>
      <c r="AF23" s="198">
        <f xml:space="preserve"> Time!AF$76</f>
        <v>0</v>
      </c>
      <c r="AG23" s="198">
        <f xml:space="preserve"> Time!AG$76</f>
        <v>0</v>
      </c>
      <c r="AH23" s="198">
        <f xml:space="preserve"> Time!AH$76</f>
        <v>0</v>
      </c>
      <c r="AI23" s="198">
        <f xml:space="preserve"> Time!AI$76</f>
        <v>0</v>
      </c>
      <c r="AJ23" s="198">
        <f xml:space="preserve"> Time!AJ$76</f>
        <v>0</v>
      </c>
      <c r="AK23" s="198">
        <f xml:space="preserve"> Time!AK$76</f>
        <v>0</v>
      </c>
      <c r="AL23" s="198">
        <f xml:space="preserve"> Time!AL$76</f>
        <v>0</v>
      </c>
      <c r="AM23" s="198">
        <f xml:space="preserve"> Time!AM$76</f>
        <v>0</v>
      </c>
      <c r="AN23" s="198">
        <f xml:space="preserve"> Time!AN$76</f>
        <v>0</v>
      </c>
      <c r="AO23" s="198">
        <f xml:space="preserve"> Time!AO$76</f>
        <v>0</v>
      </c>
      <c r="AP23" s="198">
        <f xml:space="preserve"> Time!AP$76</f>
        <v>0</v>
      </c>
      <c r="AQ23" s="198">
        <f xml:space="preserve"> Time!AQ$76</f>
        <v>0</v>
      </c>
      <c r="AR23" s="198">
        <f xml:space="preserve"> Time!AR$76</f>
        <v>0</v>
      </c>
      <c r="AS23" s="198">
        <f xml:space="preserve"> Time!AS$76</f>
        <v>0</v>
      </c>
      <c r="AT23" s="198">
        <f xml:space="preserve"> Time!AT$76</f>
        <v>0</v>
      </c>
      <c r="AU23" s="198">
        <f xml:space="preserve"> Time!AU$76</f>
        <v>0</v>
      </c>
      <c r="AV23" s="198">
        <f xml:space="preserve"> Time!AV$76</f>
        <v>0</v>
      </c>
      <c r="AW23" s="198">
        <f xml:space="preserve"> Time!AW$76</f>
        <v>0</v>
      </c>
      <c r="AX23" s="198">
        <f xml:space="preserve"> Time!AX$76</f>
        <v>0</v>
      </c>
      <c r="AY23" s="198">
        <f xml:space="preserve"> Time!AY$76</f>
        <v>0</v>
      </c>
      <c r="AZ23" s="198">
        <f xml:space="preserve"> Time!AZ$76</f>
        <v>0</v>
      </c>
      <c r="BA23" s="198">
        <f xml:space="preserve"> Time!BA$76</f>
        <v>0</v>
      </c>
      <c r="BB23" s="198">
        <f xml:space="preserve"> Time!BB$76</f>
        <v>0</v>
      </c>
      <c r="BC23" s="198">
        <f xml:space="preserve"> Time!BC$76</f>
        <v>0</v>
      </c>
      <c r="BD23" s="198">
        <f xml:space="preserve"> Time!BD$76</f>
        <v>0</v>
      </c>
      <c r="BE23" s="198">
        <f xml:space="preserve"> Time!BE$76</f>
        <v>0</v>
      </c>
      <c r="BF23" s="198">
        <f xml:space="preserve"> Time!BF$76</f>
        <v>0</v>
      </c>
      <c r="BG23" s="198">
        <f xml:space="preserve"> Time!BG$76</f>
        <v>0</v>
      </c>
      <c r="BH23" s="198">
        <f xml:space="preserve"> Time!BH$76</f>
        <v>0</v>
      </c>
      <c r="BI23" s="198">
        <f xml:space="preserve"> Time!BI$76</f>
        <v>0</v>
      </c>
      <c r="BJ23" s="198">
        <f xml:space="preserve"> Time!BJ$76</f>
        <v>0</v>
      </c>
      <c r="BK23" s="198">
        <f xml:space="preserve"> Time!BK$76</f>
        <v>0</v>
      </c>
      <c r="BL23" s="198">
        <f xml:space="preserve"> Time!BL$76</f>
        <v>0</v>
      </c>
      <c r="BM23" s="198">
        <f xml:space="preserve"> Time!BM$76</f>
        <v>0</v>
      </c>
      <c r="BN23" s="198">
        <f xml:space="preserve"> Time!BN$76</f>
        <v>0</v>
      </c>
      <c r="BO23" s="198">
        <f xml:space="preserve"> Time!BO$76</f>
        <v>0</v>
      </c>
      <c r="BP23" s="198">
        <f xml:space="preserve"> Time!BP$76</f>
        <v>0</v>
      </c>
      <c r="BQ23" s="198">
        <f xml:space="preserve"> Time!BQ$76</f>
        <v>0</v>
      </c>
      <c r="BR23" s="198">
        <f xml:space="preserve"> Time!BR$76</f>
        <v>0</v>
      </c>
      <c r="BS23" s="198">
        <f xml:space="preserve"> Time!BS$76</f>
        <v>0</v>
      </c>
      <c r="BT23" s="198">
        <f xml:space="preserve"> Time!BT$76</f>
        <v>0</v>
      </c>
      <c r="BU23" s="198">
        <f xml:space="preserve"> Time!BU$76</f>
        <v>0</v>
      </c>
      <c r="BV23" s="198">
        <f xml:space="preserve"> Time!BV$76</f>
        <v>0</v>
      </c>
      <c r="BW23" s="198">
        <f xml:space="preserve"> Time!BW$76</f>
        <v>0</v>
      </c>
      <c r="BX23" s="198">
        <f xml:space="preserve"> Time!BX$76</f>
        <v>0</v>
      </c>
      <c r="BY23" s="198">
        <f xml:space="preserve"> Time!BY$76</f>
        <v>0</v>
      </c>
      <c r="BZ23" s="198">
        <f xml:space="preserve"> Time!BZ$76</f>
        <v>0</v>
      </c>
      <c r="CA23" s="198">
        <f xml:space="preserve"> Time!CA$76</f>
        <v>0</v>
      </c>
      <c r="CB23" s="198">
        <f xml:space="preserve"> Time!CB$76</f>
        <v>0</v>
      </c>
      <c r="CC23" s="198">
        <f xml:space="preserve"> Time!CC$76</f>
        <v>0</v>
      </c>
      <c r="CD23" s="198">
        <f xml:space="preserve"> Time!CD$76</f>
        <v>0</v>
      </c>
      <c r="CE23" s="198">
        <f xml:space="preserve"> Time!CE$76</f>
        <v>0</v>
      </c>
      <c r="CF23" s="198">
        <f xml:space="preserve"> Time!CF$76</f>
        <v>0</v>
      </c>
      <c r="CG23" s="198">
        <f xml:space="preserve"> Time!CG$76</f>
        <v>0</v>
      </c>
      <c r="CH23" s="198">
        <f xml:space="preserve"> Time!CH$76</f>
        <v>0</v>
      </c>
      <c r="CI23" s="198">
        <f xml:space="preserve"> Time!CI$76</f>
        <v>0</v>
      </c>
      <c r="CJ23" s="198">
        <f xml:space="preserve"> Time!CJ$76</f>
        <v>0</v>
      </c>
      <c r="CK23" s="198">
        <f xml:space="preserve"> Time!CK$76</f>
        <v>0</v>
      </c>
      <c r="CL23" s="198">
        <f xml:space="preserve"> Time!CL$76</f>
        <v>0</v>
      </c>
      <c r="CM23" s="198">
        <f xml:space="preserve"> Time!CM$76</f>
        <v>0</v>
      </c>
      <c r="CN23" s="198">
        <f xml:space="preserve"> Time!CN$76</f>
        <v>0</v>
      </c>
      <c r="CO23" s="198">
        <f xml:space="preserve"> Time!CO$76</f>
        <v>0</v>
      </c>
      <c r="CP23" s="198">
        <f xml:space="preserve"> Time!CP$76</f>
        <v>0</v>
      </c>
      <c r="CQ23" s="198">
        <f xml:space="preserve"> Time!CQ$76</f>
        <v>0</v>
      </c>
      <c r="CR23" s="198">
        <f xml:space="preserve"> Time!CR$76</f>
        <v>0</v>
      </c>
      <c r="CS23" s="198">
        <f xml:space="preserve"> Time!CS$76</f>
        <v>0</v>
      </c>
      <c r="CT23" s="198">
        <f xml:space="preserve"> Time!CT$76</f>
        <v>0</v>
      </c>
      <c r="CU23" s="198">
        <f xml:space="preserve"> Time!CU$76</f>
        <v>0</v>
      </c>
      <c r="CV23" s="198">
        <f xml:space="preserve"> Time!CV$76</f>
        <v>0</v>
      </c>
      <c r="CW23" s="198">
        <f xml:space="preserve"> Time!CW$76</f>
        <v>0</v>
      </c>
      <c r="CX23" s="198">
        <f xml:space="preserve"> Time!CX$76</f>
        <v>0</v>
      </c>
      <c r="CY23" s="198">
        <f xml:space="preserve"> Time!CY$76</f>
        <v>0</v>
      </c>
      <c r="CZ23" s="198">
        <f xml:space="preserve"> Time!CZ$76</f>
        <v>0</v>
      </c>
      <c r="DA23" s="198">
        <f xml:space="preserve"> Time!DA$76</f>
        <v>0</v>
      </c>
      <c r="DB23" s="198">
        <f xml:space="preserve"> Time!DB$76</f>
        <v>0</v>
      </c>
      <c r="DC23" s="198">
        <f xml:space="preserve"> Time!DC$76</f>
        <v>0</v>
      </c>
      <c r="DD23" s="198">
        <f xml:space="preserve"> Time!DD$76</f>
        <v>0</v>
      </c>
      <c r="DE23" s="198">
        <f xml:space="preserve"> Time!DE$76</f>
        <v>0</v>
      </c>
      <c r="DF23" s="198">
        <f xml:space="preserve"> Time!DF$76</f>
        <v>0</v>
      </c>
      <c r="DG23" s="198">
        <f xml:space="preserve"> Time!DG$76</f>
        <v>0</v>
      </c>
      <c r="DH23" s="198">
        <f xml:space="preserve"> Time!DH$76</f>
        <v>0</v>
      </c>
      <c r="DI23" s="198">
        <f xml:space="preserve"> Time!DI$76</f>
        <v>0</v>
      </c>
      <c r="DJ23" s="198">
        <f xml:space="preserve"> Time!DJ$76</f>
        <v>0</v>
      </c>
      <c r="DK23" s="198">
        <f xml:space="preserve"> Time!DK$76</f>
        <v>0</v>
      </c>
      <c r="DL23" s="198">
        <f xml:space="preserve"> Time!DL$76</f>
        <v>0</v>
      </c>
      <c r="DM23" s="198">
        <f xml:space="preserve"> Time!DM$76</f>
        <v>0</v>
      </c>
      <c r="DN23" s="198">
        <f xml:space="preserve"> Time!DN$76</f>
        <v>0</v>
      </c>
      <c r="DO23" s="198">
        <f xml:space="preserve"> Time!DO$76</f>
        <v>0</v>
      </c>
      <c r="DP23" s="198">
        <f xml:space="preserve"> Time!DP$76</f>
        <v>0</v>
      </c>
      <c r="DQ23" s="198">
        <f xml:space="preserve"> Time!DQ$76</f>
        <v>0</v>
      </c>
      <c r="DR23" s="198">
        <f xml:space="preserve"> Time!DR$76</f>
        <v>0</v>
      </c>
      <c r="DS23" s="198">
        <f xml:space="preserve"> Time!DS$76</f>
        <v>0</v>
      </c>
      <c r="DT23" s="198">
        <f xml:space="preserve"> Time!DT$76</f>
        <v>0</v>
      </c>
      <c r="DU23" s="198">
        <f xml:space="preserve"> Time!DU$76</f>
        <v>0</v>
      </c>
      <c r="DV23" s="198">
        <f xml:space="preserve"> Time!DV$76</f>
        <v>0</v>
      </c>
      <c r="DW23" s="198">
        <f xml:space="preserve"> Time!DW$76</f>
        <v>0</v>
      </c>
      <c r="DX23" s="198">
        <f xml:space="preserve"> Time!DX$76</f>
        <v>0</v>
      </c>
      <c r="DY23" s="198">
        <f xml:space="preserve"> Time!DY$76</f>
        <v>0</v>
      </c>
      <c r="DZ23" s="198">
        <f xml:space="preserve"> Time!DZ$76</f>
        <v>0</v>
      </c>
      <c r="EA23" s="198">
        <f xml:space="preserve"> Time!EA$76</f>
        <v>0</v>
      </c>
    </row>
    <row r="24" spans="1:131" outlineLevel="1" x14ac:dyDescent="0.35">
      <c r="E24" s="185"/>
      <c r="F24" s="185"/>
      <c r="G24" s="185"/>
      <c r="H24" s="185"/>
      <c r="I24" s="26"/>
      <c r="J24" s="185"/>
      <c r="K24" s="185"/>
      <c r="L24" s="185"/>
      <c r="M24" s="185"/>
      <c r="N24" s="185"/>
      <c r="O24" s="185"/>
      <c r="P24" s="185"/>
      <c r="Q24" s="185"/>
      <c r="R24" s="185"/>
      <c r="S24" s="185"/>
      <c r="T24" s="185"/>
      <c r="U24" s="185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AX24" s="185"/>
      <c r="AY24" s="185"/>
      <c r="AZ24" s="185"/>
      <c r="BA24" s="185"/>
      <c r="BB24" s="185"/>
      <c r="BC24" s="185"/>
      <c r="BD24" s="185"/>
      <c r="BE24" s="185"/>
      <c r="BF24" s="185"/>
      <c r="BG24" s="185"/>
      <c r="BH24" s="185"/>
      <c r="BI24" s="185"/>
      <c r="BJ24" s="185"/>
      <c r="BK24" s="185"/>
      <c r="BL24" s="185"/>
      <c r="BM24" s="185"/>
      <c r="BN24" s="185"/>
      <c r="BO24" s="185"/>
      <c r="BP24" s="185"/>
      <c r="BQ24" s="185"/>
      <c r="BR24" s="185"/>
      <c r="BS24" s="185"/>
      <c r="BT24" s="185"/>
      <c r="BU24" s="185"/>
      <c r="BV24" s="185"/>
      <c r="BW24" s="185"/>
      <c r="BX24" s="185"/>
      <c r="BY24" s="185"/>
      <c r="BZ24" s="185"/>
      <c r="CA24" s="185"/>
      <c r="CB24" s="185"/>
      <c r="CC24" s="185"/>
      <c r="CD24" s="185"/>
      <c r="CE24" s="185"/>
      <c r="CF24" s="185"/>
      <c r="CG24" s="185"/>
      <c r="CH24" s="185"/>
      <c r="CI24" s="185"/>
      <c r="CJ24" s="185"/>
      <c r="CK24" s="185"/>
      <c r="CL24" s="185"/>
      <c r="CM24" s="185"/>
      <c r="CN24" s="185"/>
      <c r="CO24" s="185"/>
      <c r="CP24" s="185"/>
      <c r="CQ24" s="185"/>
      <c r="CR24" s="185"/>
      <c r="CS24" s="185"/>
      <c r="CT24" s="185"/>
      <c r="CU24" s="185"/>
      <c r="CV24" s="185"/>
      <c r="CW24" s="185"/>
      <c r="CX24" s="185"/>
      <c r="CY24" s="185"/>
      <c r="CZ24" s="185"/>
      <c r="DA24" s="185"/>
      <c r="DB24" s="185"/>
      <c r="DC24" s="185"/>
      <c r="DD24" s="185"/>
      <c r="DE24" s="185"/>
      <c r="DF24" s="185"/>
      <c r="DG24" s="185"/>
      <c r="DH24" s="185"/>
      <c r="DI24" s="185"/>
      <c r="DJ24" s="185"/>
      <c r="DK24" s="185"/>
      <c r="DL24" s="185"/>
      <c r="DM24" s="185"/>
      <c r="DN24" s="185"/>
      <c r="DO24" s="185"/>
      <c r="DP24" s="185"/>
      <c r="DQ24" s="185"/>
      <c r="DR24" s="185"/>
      <c r="DS24" s="185"/>
      <c r="DT24" s="185"/>
      <c r="DU24" s="185"/>
      <c r="DV24" s="185"/>
      <c r="DW24" s="185"/>
      <c r="DX24" s="185"/>
      <c r="DY24" s="185"/>
      <c r="DZ24" s="185"/>
      <c r="EA24" s="185"/>
    </row>
    <row r="25" spans="1:131" outlineLevel="1" x14ac:dyDescent="0.35">
      <c r="E25" s="185" t="s">
        <v>157</v>
      </c>
      <c r="F25" s="185"/>
      <c r="G25" s="185" t="str">
        <f xml:space="preserve"> SMU</f>
        <v>$ 000s</v>
      </c>
      <c r="H25" s="185"/>
      <c r="I25" s="26"/>
      <c r="J25" s="185">
        <f t="shared" ref="J25:BU25" si="8">I28</f>
        <v>0</v>
      </c>
      <c r="K25" s="185">
        <f t="shared" si="8"/>
        <v>0</v>
      </c>
      <c r="L25" s="185">
        <f t="shared" si="8"/>
        <v>0</v>
      </c>
      <c r="M25" s="185">
        <f t="shared" si="8"/>
        <v>0</v>
      </c>
      <c r="N25" s="185">
        <f t="shared" si="8"/>
        <v>3305.3983516483513</v>
      </c>
      <c r="O25" s="185">
        <f t="shared" si="8"/>
        <v>3577.252377717391</v>
      </c>
      <c r="P25" s="185">
        <f t="shared" si="8"/>
        <v>1469.2571178668468</v>
      </c>
      <c r="Q25" s="185">
        <f t="shared" si="8"/>
        <v>1501.2728540885414</v>
      </c>
      <c r="R25" s="185">
        <f t="shared" si="8"/>
        <v>3285.831862875953</v>
      </c>
      <c r="S25" s="185">
        <f t="shared" si="8"/>
        <v>3556.3518741554917</v>
      </c>
      <c r="T25" s="185">
        <f t="shared" si="8"/>
        <v>1458.8286367709134</v>
      </c>
      <c r="U25" s="185">
        <f t="shared" si="8"/>
        <v>1490.5998450482921</v>
      </c>
      <c r="V25" s="185">
        <f t="shared" si="8"/>
        <v>3266.2998155808236</v>
      </c>
      <c r="W25" s="185">
        <f t="shared" si="8"/>
        <v>3535.4928215995997</v>
      </c>
      <c r="X25" s="185">
        <f t="shared" si="8"/>
        <v>1448.3891944087372</v>
      </c>
      <c r="Y25" s="185">
        <f t="shared" si="8"/>
        <v>1463.6525672529058</v>
      </c>
      <c r="Z25" s="185">
        <f t="shared" si="8"/>
        <v>3246.8007708604446</v>
      </c>
      <c r="AA25" s="185">
        <f t="shared" si="8"/>
        <v>3514.6737537827839</v>
      </c>
      <c r="AB25" s="185">
        <f t="shared" si="8"/>
        <v>1437.937578970741</v>
      </c>
      <c r="AC25" s="185">
        <f t="shared" si="8"/>
        <v>1469.2181956813215</v>
      </c>
      <c r="AD25" s="185">
        <f t="shared" si="8"/>
        <v>3227.333271429211</v>
      </c>
      <c r="AE25" s="185">
        <f t="shared" si="8"/>
        <v>3493.8931863424768</v>
      </c>
      <c r="AF25" s="185">
        <f t="shared" si="8"/>
        <v>1427.4725591588094</v>
      </c>
      <c r="AG25" s="185">
        <f t="shared" si="8"/>
        <v>1458.5070474693957</v>
      </c>
      <c r="AH25" s="185">
        <f t="shared" si="8"/>
        <v>3207.8958411952049</v>
      </c>
      <c r="AI25" s="185">
        <f t="shared" si="8"/>
        <v>3473.1496163988686</v>
      </c>
      <c r="AJ25" s="185">
        <f t="shared" si="8"/>
        <v>1416.9928837690418</v>
      </c>
      <c r="AK25" s="185">
        <f t="shared" si="8"/>
        <v>1447.7806445093884</v>
      </c>
      <c r="AL25" s="185">
        <f t="shared" si="8"/>
        <v>3188.4869848287185</v>
      </c>
      <c r="AM25" s="185">
        <f t="shared" si="8"/>
        <v>3452.4415221250974</v>
      </c>
      <c r="AN25" s="185">
        <f t="shared" si="8"/>
        <v>1406.497281266249</v>
      </c>
      <c r="AO25" s="185">
        <f t="shared" si="8"/>
        <v>1421.2460586251823</v>
      </c>
      <c r="AP25" s="185">
        <f t="shared" si="8"/>
        <v>3169.1051873223228</v>
      </c>
      <c r="AQ25" s="185">
        <f t="shared" si="8"/>
        <v>3431.767362309045</v>
      </c>
      <c r="AR25" s="185">
        <f t="shared" si="8"/>
        <v>1395.9844593499697</v>
      </c>
      <c r="AS25" s="185">
        <f t="shared" si="8"/>
        <v>1426.2768317973464</v>
      </c>
      <c r="AT25" s="185">
        <f t="shared" si="8"/>
        <v>3149.7489135423521</v>
      </c>
      <c r="AU25" s="185">
        <f t="shared" si="8"/>
        <v>3411.1255759066071</v>
      </c>
      <c r="AV25" s="185">
        <f t="shared" si="8"/>
        <v>1385.4531045118906</v>
      </c>
      <c r="AW25" s="185">
        <f t="shared" si="8"/>
        <v>1415.4967469723397</v>
      </c>
      <c r="AX25" s="185">
        <f t="shared" si="8"/>
        <v>3130.4166077715859</v>
      </c>
      <c r="AY25" s="185">
        <f t="shared" si="8"/>
        <v>3390.5145815862134</v>
      </c>
      <c r="AZ25" s="185">
        <f t="shared" si="8"/>
        <v>1374.9018815844415</v>
      </c>
      <c r="BA25" s="185">
        <f t="shared" si="8"/>
        <v>1404.6960563349389</v>
      </c>
      <c r="BB25" s="185">
        <f t="shared" si="8"/>
        <v>3111.1066932430044</v>
      </c>
      <c r="BC25" s="185">
        <f t="shared" si="8"/>
        <v>3369.932777264471</v>
      </c>
      <c r="BD25" s="185">
        <f t="shared" si="8"/>
        <v>1364.3294332804417</v>
      </c>
      <c r="BE25" s="185">
        <f t="shared" si="8"/>
        <v>1378.5560767258448</v>
      </c>
      <c r="BF25" s="185">
        <f t="shared" si="8"/>
        <v>3091.8175716643709</v>
      </c>
      <c r="BG25" s="185">
        <f t="shared" si="8"/>
        <v>3349.3785396327066</v>
      </c>
      <c r="BH25" s="185">
        <f t="shared" si="8"/>
        <v>1353.7343797235562</v>
      </c>
      <c r="BI25" s="185">
        <f t="shared" si="8"/>
        <v>1383.0272607399497</v>
      </c>
      <c r="BJ25" s="185">
        <f t="shared" si="8"/>
        <v>3072.5476227335166</v>
      </c>
      <c r="BK25" s="185">
        <f t="shared" si="8"/>
        <v>3328.8502236742725</v>
      </c>
      <c r="BL25" s="185">
        <f t="shared" si="8"/>
        <v>1343.115317969447</v>
      </c>
      <c r="BM25" s="185">
        <f t="shared" si="8"/>
        <v>1372.1562988204291</v>
      </c>
      <c r="BN25" s="185">
        <f t="shared" si="8"/>
        <v>3053.295203644097</v>
      </c>
      <c r="BO25" s="185">
        <f t="shared" si="8"/>
        <v>3308.3461621723636</v>
      </c>
      <c r="BP25" s="185">
        <f t="shared" si="8"/>
        <v>1332.4708215173569</v>
      </c>
      <c r="BQ25" s="185">
        <f t="shared" si="8"/>
        <v>1361.2590161709875</v>
      </c>
      <c r="BR25" s="185">
        <f t="shared" si="8"/>
        <v>3034.0586485816443</v>
      </c>
      <c r="BS25" s="185">
        <f t="shared" si="8"/>
        <v>3287.8646652082061</v>
      </c>
      <c r="BT25" s="185">
        <f t="shared" si="8"/>
        <v>1321.799439811989</v>
      </c>
      <c r="BU25" s="185">
        <f t="shared" si="8"/>
        <v>1335.495089212571</v>
      </c>
      <c r="BV25" s="185">
        <f t="shared" ref="BV25:EA25" si="9">BU28</f>
        <v>3014.8362682097113</v>
      </c>
      <c r="BW25" s="185">
        <f t="shared" si="9"/>
        <v>3267.4040196494216</v>
      </c>
      <c r="BX25" s="185">
        <f t="shared" si="9"/>
        <v>1311.0996977354712</v>
      </c>
      <c r="BY25" s="185">
        <f t="shared" si="9"/>
        <v>1339.3795064257852</v>
      </c>
      <c r="BZ25" s="185">
        <f t="shared" si="9"/>
        <v>2995.626349145934</v>
      </c>
      <c r="CA25" s="185">
        <f t="shared" si="9"/>
        <v>3246.9624886283236</v>
      </c>
      <c r="CB25" s="185">
        <f t="shared" si="9"/>
        <v>1300.3700950891789</v>
      </c>
      <c r="CC25" s="185">
        <f t="shared" si="9"/>
        <v>1328.394224572738</v>
      </c>
      <c r="CD25" s="185">
        <f t="shared" si="9"/>
        <v>2976.4271534277509</v>
      </c>
      <c r="CE25" s="185">
        <f t="shared" si="9"/>
        <v>3226.5383110099829</v>
      </c>
      <c r="CF25" s="185">
        <f t="shared" si="9"/>
        <v>1289.6091060652429</v>
      </c>
      <c r="CG25" s="185">
        <f t="shared" si="9"/>
        <v>1317.3765113999702</v>
      </c>
      <c r="CH25" s="185">
        <f t="shared" si="9"/>
        <v>2957.2369179676252</v>
      </c>
      <c r="CI25" s="185">
        <f t="shared" si="9"/>
        <v>3206.1297008498404</v>
      </c>
      <c r="CJ25" s="185">
        <f t="shared" si="9"/>
        <v>1278.815178707534</v>
      </c>
      <c r="CK25" s="185">
        <f t="shared" si="9"/>
        <v>1291.9695561710132</v>
      </c>
      <c r="CL25" s="185">
        <f t="shared" si="9"/>
        <v>2938.053853997536</v>
      </c>
      <c r="CM25" s="185">
        <f t="shared" si="9"/>
        <v>3185.7348468406617</v>
      </c>
      <c r="CN25" s="185">
        <f t="shared" si="9"/>
        <v>1267.9867343618735</v>
      </c>
      <c r="CO25" s="185">
        <f t="shared" si="9"/>
        <v>1295.2373898801316</v>
      </c>
      <c r="CP25" s="185">
        <f t="shared" si="9"/>
        <v>2918.8761465025091</v>
      </c>
      <c r="CQ25" s="185">
        <f t="shared" si="9"/>
        <v>3165.3519117485948</v>
      </c>
      <c r="CR25" s="185">
        <f t="shared" si="9"/>
        <v>1257.1221671153075</v>
      </c>
      <c r="CS25" s="185">
        <f t="shared" si="9"/>
        <v>1284.1127117683991</v>
      </c>
      <c r="CT25" s="185">
        <f t="shared" si="9"/>
        <v>2899.7019536429889</v>
      </c>
      <c r="CU25" s="185">
        <f t="shared" si="9"/>
        <v>3144.9790318381501</v>
      </c>
      <c r="CV25" s="185">
        <f t="shared" si="9"/>
        <v>1246.2198432241762</v>
      </c>
      <c r="CW25" s="185">
        <f t="shared" si="9"/>
        <v>1272.9490616440521</v>
      </c>
      <c r="CX25" s="185">
        <f t="shared" si="9"/>
        <v>2880.5294061658005</v>
      </c>
      <c r="CY25" s="185">
        <f t="shared" si="9"/>
        <v>3124.6143162858325</v>
      </c>
      <c r="CZ25" s="185">
        <f t="shared" si="9"/>
        <v>1235.2781005307788</v>
      </c>
      <c r="DA25" s="185">
        <f t="shared" si="9"/>
        <v>1247.8794060948944</v>
      </c>
      <c r="DB25" s="185">
        <f t="shared" si="9"/>
        <v>2861.3566068034979</v>
      </c>
      <c r="DC25" s="185">
        <f t="shared" si="9"/>
        <v>3104.255846582234</v>
      </c>
      <c r="DD25" s="185">
        <f t="shared" si="9"/>
        <v>1224.2952478683947</v>
      </c>
      <c r="DE25" s="185">
        <f t="shared" si="9"/>
        <v>1250.4979888398107</v>
      </c>
      <c r="DF25" s="185">
        <f t="shared" si="9"/>
        <v>2842.1816296618381</v>
      </c>
      <c r="DG25" s="185">
        <f t="shared" si="9"/>
        <v>3083.9016759223296</v>
      </c>
      <c r="DH25" s="185">
        <f t="shared" si="9"/>
        <v>1213.2695644544283</v>
      </c>
      <c r="DI25" s="185">
        <f t="shared" si="9"/>
        <v>1239.2070627614698</v>
      </c>
      <c r="DJ25" s="185">
        <f t="shared" si="9"/>
        <v>3.637978807091713E-12</v>
      </c>
      <c r="DK25" s="185">
        <f t="shared" si="9"/>
        <v>3.637978807091713E-12</v>
      </c>
      <c r="DL25" s="185">
        <f t="shared" si="9"/>
        <v>3.637978807091713E-12</v>
      </c>
      <c r="DM25" s="185">
        <f t="shared" si="9"/>
        <v>3.637978807091713E-12</v>
      </c>
      <c r="DN25" s="185">
        <f t="shared" si="9"/>
        <v>3.637978807091713E-12</v>
      </c>
      <c r="DO25" s="185">
        <f t="shared" si="9"/>
        <v>3.637978807091713E-12</v>
      </c>
      <c r="DP25" s="185">
        <f t="shared" si="9"/>
        <v>3.637978807091713E-12</v>
      </c>
      <c r="DQ25" s="185">
        <f t="shared" si="9"/>
        <v>3.637978807091713E-12</v>
      </c>
      <c r="DR25" s="185">
        <f t="shared" si="9"/>
        <v>3.637978807091713E-12</v>
      </c>
      <c r="DS25" s="185">
        <f t="shared" si="9"/>
        <v>3.637978807091713E-12</v>
      </c>
      <c r="DT25" s="185">
        <f t="shared" si="9"/>
        <v>3.637978807091713E-12</v>
      </c>
      <c r="DU25" s="185">
        <f t="shared" si="9"/>
        <v>3.637978807091713E-12</v>
      </c>
      <c r="DV25" s="185">
        <f t="shared" si="9"/>
        <v>3.637978807091713E-12</v>
      </c>
      <c r="DW25" s="185">
        <f t="shared" si="9"/>
        <v>3.637978807091713E-12</v>
      </c>
      <c r="DX25" s="185">
        <f t="shared" si="9"/>
        <v>3.637978807091713E-12</v>
      </c>
      <c r="DY25" s="185">
        <f t="shared" si="9"/>
        <v>3.637978807091713E-12</v>
      </c>
      <c r="DZ25" s="185">
        <f t="shared" si="9"/>
        <v>3.637978807091713E-12</v>
      </c>
      <c r="EA25" s="185">
        <f t="shared" si="9"/>
        <v>3.637978807091713E-12</v>
      </c>
    </row>
    <row r="26" spans="1:131" s="122" customFormat="1" outlineLevel="1" x14ac:dyDescent="0.35">
      <c r="A26" s="8"/>
      <c r="B26" s="8"/>
      <c r="C26" s="13"/>
      <c r="D26" s="34"/>
      <c r="E26" s="484" t="str">
        <f xml:space="preserve"> 'FS Qtr'!E$22</f>
        <v>Profit after tax</v>
      </c>
      <c r="F26" s="484">
        <f xml:space="preserve"> 'FS Qtr'!F$22</f>
        <v>0</v>
      </c>
      <c r="G26" s="484" t="str">
        <f xml:space="preserve"> 'FS Qtr'!G$22</f>
        <v>$ 000s</v>
      </c>
      <c r="H26" s="484">
        <f xml:space="preserve"> 'FS Qtr'!H$22</f>
        <v>322667.04122730839</v>
      </c>
      <c r="I26" s="484">
        <f xml:space="preserve"> 'FS Qtr'!I$22</f>
        <v>0</v>
      </c>
      <c r="J26" s="484">
        <f xml:space="preserve"> 'FS Qtr'!J$22</f>
        <v>0</v>
      </c>
      <c r="K26" s="484">
        <f xml:space="preserve"> 'FS Qtr'!K$22</f>
        <v>0</v>
      </c>
      <c r="L26" s="484">
        <f xml:space="preserve"> 'FS Qtr'!L$22</f>
        <v>0</v>
      </c>
      <c r="M26" s="484">
        <f xml:space="preserve"> 'FS Qtr'!M$22</f>
        <v>4824.75</v>
      </c>
      <c r="N26" s="484">
        <f xml:space="preserve"> 'FS Qtr'!N$22</f>
        <v>5295.7406250000004</v>
      </c>
      <c r="O26" s="484">
        <f xml:space="preserve"> 'FS Qtr'!O$22</f>
        <v>2062.5343281249989</v>
      </c>
      <c r="P26" s="484">
        <f xml:space="preserve"> 'FS Qtr'!P$22</f>
        <v>2060.6310622656251</v>
      </c>
      <c r="Q26" s="484">
        <f xml:space="preserve"> 'FS Qtr'!Q$22</f>
        <v>4791.2770487336711</v>
      </c>
      <c r="R26" s="484">
        <f xml:space="preserve"> 'FS Qtr'!R$22</f>
        <v>5259.8770906937561</v>
      </c>
      <c r="S26" s="484">
        <f xml:space="preserve"> 'FS Qtr'!S$22</f>
        <v>2042.7088144556815</v>
      </c>
      <c r="T26" s="484">
        <f xml:space="preserve"> 'FS Qtr'!T$22</f>
        <v>2040.7671968364189</v>
      </c>
      <c r="U26" s="484">
        <f xml:space="preserve"> 'FS Qtr'!U$22</f>
        <v>4757.7798200412162</v>
      </c>
      <c r="V26" s="484">
        <f xml:space="preserve"> 'FS Qtr'!V$22</f>
        <v>5224.000218361738</v>
      </c>
      <c r="W26" s="484">
        <f xml:space="preserve"> 'FS Qtr'!W$22</f>
        <v>2022.7892127952941</v>
      </c>
      <c r="X26" s="484">
        <f xml:space="preserve"> 'FS Qtr'!X$22</f>
        <v>2020.8084706089812</v>
      </c>
      <c r="Y26" s="484">
        <f xml:space="preserve"> 'FS Qtr'!Y$22</f>
        <v>4724.2545897984583</v>
      </c>
      <c r="Z26" s="484">
        <f xml:space="preserve"> 'FS Qtr'!Z$22</f>
        <v>5188.1062102303531</v>
      </c>
      <c r="AA26" s="484">
        <f xml:space="preserve"> 'FS Qtr'!AA$22</f>
        <v>2002.7721077907047</v>
      </c>
      <c r="AB26" s="484">
        <f xml:space="preserve"> 'FS Qtr'!AB$22</f>
        <v>2000.7514526577284</v>
      </c>
      <c r="AC26" s="484">
        <f xml:space="preserve"> 'FS Qtr'!AC$22</f>
        <v>4690.6975749323938</v>
      </c>
      <c r="AD26" s="484">
        <f xml:space="preserve"> 'FS Qtr'!AD$22</f>
        <v>5152.191209556212</v>
      </c>
      <c r="AE26" s="484">
        <f xml:space="preserve"> 'FS Qtr'!AE$22</f>
        <v>1982.6540228270774</v>
      </c>
      <c r="AF26" s="484">
        <f xml:space="preserve"> 'FS Qtr'!AF$22</f>
        <v>1980.5926504815811</v>
      </c>
      <c r="AG26" s="484">
        <f xml:space="preserve"> 'FS Qtr'!AG$22</f>
        <v>4657.1049321532691</v>
      </c>
      <c r="AH26" s="484">
        <f xml:space="preserve"> 'FS Qtr'!AH$22</f>
        <v>5116.2512993505097</v>
      </c>
      <c r="AI26" s="484">
        <f xml:space="preserve"> 'FS Qtr'!AI$22</f>
        <v>1962.4314187558036</v>
      </c>
      <c r="AJ26" s="484">
        <f xml:space="preserve"> 'FS Qtr'!AJ$22</f>
        <v>1960.3285087255713</v>
      </c>
      <c r="AK26" s="484">
        <f xml:space="preserve"> 'FS Qtr'!AK$22</f>
        <v>4623.4727566615193</v>
      </c>
      <c r="AL26" s="484">
        <f xml:space="preserve"> 'FS Qtr'!AL$22</f>
        <v>5080.2825010781335</v>
      </c>
      <c r="AM26" s="484">
        <f xml:space="preserve"> 'FS Qtr'!AM$22</f>
        <v>1942.1006925969973</v>
      </c>
      <c r="AN26" s="484">
        <f xml:space="preserve"> 'FS Qtr'!AN$22</f>
        <v>1939.9554078768863</v>
      </c>
      <c r="AO26" s="484">
        <f xml:space="preserve"> 'FS Qtr'!AO$22</f>
        <v>4589.7970808290256</v>
      </c>
      <c r="AP26" s="484">
        <f xml:space="preserve"> 'FS Qtr'!AP$22</f>
        <v>5044.2807733309892</v>
      </c>
      <c r="AQ26" s="484">
        <f xml:space="preserve"> 'FS Qtr'!AQ$22</f>
        <v>1921.6581762160254</v>
      </c>
      <c r="AR26" s="484">
        <f xml:space="preserve"> 'FS Qtr'!AR$22</f>
        <v>1919.4696629348209</v>
      </c>
      <c r="AS26" s="484">
        <f xml:space="preserve"> 'FS Qtr'!AS$22</f>
        <v>4556.0738728542283</v>
      </c>
      <c r="AT26" s="484">
        <f xml:space="preserve"> 'FS Qtr'!AT$22</f>
        <v>5008.2420104750345</v>
      </c>
      <c r="AU26" s="484">
        <f xml:space="preserve"> 'FS Qtr'!AU$22</f>
        <v>1901.1001349735598</v>
      </c>
      <c r="AV26" s="484">
        <f xml:space="preserve"> 'FS Qtr'!AV$22</f>
        <v>1898.867522054114</v>
      </c>
      <c r="AW26" s="484">
        <f xml:space="preserve"> 'FS Qtr'!AW$22</f>
        <v>4522.2990353904879</v>
      </c>
      <c r="AX26" s="484">
        <f xml:space="preserve"> 'FS Qtr'!AX$22</f>
        <v>4972.1620412704606</v>
      </c>
      <c r="AY26" s="484">
        <f xml:space="preserve"> 'FS Qtr'!AY$22</f>
        <v>1880.4227663486026</v>
      </c>
      <c r="AZ26" s="484">
        <f xml:space="preserve"> 'FS Qtr'!AZ$22</f>
        <v>1878.1451651611287</v>
      </c>
      <c r="BA26" s="484">
        <f xml:space="preserve"> 'FS Qtr'!BA$22</f>
        <v>4488.4684041472365</v>
      </c>
      <c r="BB26" s="484">
        <f xml:space="preserve"> 'FS Qtr'!BB$22</f>
        <v>4936.0366274645103</v>
      </c>
      <c r="BC26" s="484">
        <f xml:space="preserve"> 'FS Qtr'!BC$22</f>
        <v>1859.6221985339619</v>
      </c>
      <c r="BD26" s="484">
        <f xml:space="preserve"> 'FS Qtr'!BD$22</f>
        <v>1857.2987025423363</v>
      </c>
      <c r="BE26" s="484">
        <f xml:space="preserve"> 'FS Qtr'!BE$22</f>
        <v>4454.5777464633084</v>
      </c>
      <c r="BF26" s="484">
        <f xml:space="preserve"> 'FS Qtr'!BF$22</f>
        <v>4899.8614623563581</v>
      </c>
      <c r="BG26" s="484">
        <f xml:space="preserve"> 'FS Qtr'!BG$22</f>
        <v>1838.694489003592</v>
      </c>
      <c r="BH26" s="484">
        <f xml:space="preserve"> 'FS Qtr'!BH$22</f>
        <v>1836.3241734045353</v>
      </c>
      <c r="BI26" s="484">
        <f xml:space="preserve"> 'FS Qtr'!BI$22</f>
        <v>4420.6227598519172</v>
      </c>
      <c r="BJ26" s="484">
        <f xml:space="preserve"> 'FS Qtr'!BJ$22</f>
        <v>4863.6321693334994</v>
      </c>
      <c r="BK26" s="484">
        <f xml:space="preserve"> 'FS Qtr'!BK$22</f>
        <v>1817.6356230512629</v>
      </c>
      <c r="BL26" s="484">
        <f xml:space="preserve"> 'FS Qtr'!BL$22</f>
        <v>1815.2175444062455</v>
      </c>
      <c r="BM26" s="484">
        <f xml:space="preserve"> 'FS Qtr'!BM$22</f>
        <v>4386.5990705166932</v>
      </c>
      <c r="BN26" s="484">
        <f xml:space="preserve"> 'FS Qtr'!BN$22</f>
        <v>4827.3443003790517</v>
      </c>
      <c r="BO26" s="484">
        <f xml:space="preserve"> 'FS Qtr'!BO$22</f>
        <v>1796.4415122999467</v>
      </c>
      <c r="BP26" s="484">
        <f xml:space="preserve"> 'FS Qtr'!BP$22</f>
        <v>1793.9747081596815</v>
      </c>
      <c r="BQ26" s="484">
        <f xml:space="preserve"> 'FS Qtr'!BQ$22</f>
        <v>4352.5022318382098</v>
      </c>
      <c r="BR26" s="484">
        <f xml:space="preserve"> 'FS Qtr'!BR$22</f>
        <v>4790.9933345494137</v>
      </c>
      <c r="BS26" s="484">
        <f xml:space="preserve"> 'FS Qtr'!BS$22</f>
        <v>1775.1079931813654</v>
      </c>
      <c r="BT26" s="484">
        <f xml:space="preserve"> 'FS Qtr'!BT$22</f>
        <v>1772.5914817027297</v>
      </c>
      <c r="BU26" s="484">
        <f xml:space="preserve"> 'FS Qtr'!BU$22</f>
        <v>4318.3277228303778</v>
      </c>
      <c r="BV26" s="484">
        <f xml:space="preserve"> 'FS Qtr'!BV$22</f>
        <v>4754.5746764216574</v>
      </c>
      <c r="BW26" s="484">
        <f xml:space="preserve"> 'FS Qtr'!BW$22</f>
        <v>1753.6308253850625</v>
      </c>
      <c r="BX26" s="484">
        <f xml:space="preserve"> 'FS Qtr'!BX$22</f>
        <v>1751.0636049403042</v>
      </c>
      <c r="BY26" s="484">
        <f xml:space="preserve"> 'FS Qtr'!BY$22</f>
        <v>4284.0709465661339</v>
      </c>
      <c r="BZ26" s="484">
        <f xml:space="preserve"> 'FS Qtr'!BZ$22</f>
        <v>4718.0836545100374</v>
      </c>
      <c r="CA26" s="484">
        <f xml:space="preserve"> 'FS Qtr'!CA$22</f>
        <v>1732.005690276415</v>
      </c>
      <c r="CB26" s="484">
        <f xml:space="preserve"> 'FS Qtr'!CB$22</f>
        <v>1729.3867390544797</v>
      </c>
      <c r="CC26" s="484">
        <f xml:space="preserve"> 'FS Qtr'!CC$22</f>
        <v>4249.7272285717709</v>
      </c>
      <c r="CD26" s="484">
        <f xml:space="preserve"> 'FS Qtr'!CD$22</f>
        <v>4681.5155196510214</v>
      </c>
      <c r="CE26" s="484">
        <f xml:space="preserve"> 'FS Qtr'!CE$22</f>
        <v>1710.2281892829346</v>
      </c>
      <c r="CF26" s="484">
        <f xml:space="preserve"> 'FS Qtr'!CF$22</f>
        <v>1707.5564648827649</v>
      </c>
      <c r="CG26" s="484">
        <f xml:space="preserve"> 'FS Qtr'!CG$22</f>
        <v>4215.2918151892882</v>
      </c>
      <c r="CH26" s="484">
        <f xml:space="preserve"> 'FS Qtr'!CH$22</f>
        <v>4644.8654433561715</v>
      </c>
      <c r="CI26" s="484">
        <f xml:space="preserve"> 'FS Qtr'!CI$22</f>
        <v>1688.2938422482339</v>
      </c>
      <c r="CJ26" s="484">
        <f xml:space="preserve"> 'FS Qtr'!CJ$22</f>
        <v>1685.5682812638684</v>
      </c>
      <c r="CK26" s="484">
        <f xml:space="preserve"> 'FS Qtr'!CK$22</f>
        <v>4180.759871906117</v>
      </c>
      <c r="CL26" s="484">
        <f xml:space="preserve"> 'FS Qtr'!CL$22</f>
        <v>4608.1285161322512</v>
      </c>
      <c r="CM26" s="484">
        <f xml:space="preserve"> 'FS Qtr'!CM$22</f>
        <v>1666.1980857529932</v>
      </c>
      <c r="CN26" s="484">
        <f xml:space="preserve"> 'FS Qtr'!CN$22</f>
        <v>1663.417603350309</v>
      </c>
      <c r="CO26" s="484">
        <f xml:space="preserve"> 'FS Qtr'!CO$22</f>
        <v>4146.1264816515677</v>
      </c>
      <c r="CP26" s="484">
        <f xml:space="preserve"> 'FS Qtr'!CP$22</f>
        <v>4571.2997457678875</v>
      </c>
      <c r="CQ26" s="484">
        <f xml:space="preserve"> 'FS Qtr'!CQ$22</f>
        <v>1643.9362714022809</v>
      </c>
      <c r="CR26" s="484">
        <f xml:space="preserve"> 'FS Qtr'!CR$22</f>
        <v>1641.0997608872035</v>
      </c>
      <c r="CS26" s="484">
        <f xml:space="preserve"> 'FS Qtr'!CS$22</f>
        <v>4111.3866430593098</v>
      </c>
      <c r="CT26" s="484">
        <f xml:space="preserve"> 'FS Qtr'!CT$22</f>
        <v>4534.3740555861114</v>
      </c>
      <c r="CU26" s="484">
        <f xml:space="preserve"> 'FS Qtr'!CU$22</f>
        <v>1621.503664078522</v>
      </c>
      <c r="CV26" s="484">
        <f xml:space="preserve"> 'FS Qtr'!CV$22</f>
        <v>1618.6099964565374</v>
      </c>
      <c r="CW26" s="484">
        <f xml:space="preserve"> 'FS Qtr'!CW$22</f>
        <v>4076.5352686952083</v>
      </c>
      <c r="CX26" s="484">
        <f xml:space="preserve"> 'FS Qtr'!CX$22</f>
        <v>4497.3462826620735</v>
      </c>
      <c r="CY26" s="484">
        <f xml:space="preserve"> 'FS Qtr'!CY$22</f>
        <v>1598.8954401594424</v>
      </c>
      <c r="CZ26" s="484">
        <f xml:space="preserve"> 'FS Qtr'!CZ$22</f>
        <v>1595.9434636862329</v>
      </c>
      <c r="DA26" s="484">
        <f xml:space="preserve"> 'FS Qtr'!DA$22</f>
        <v>4041.5671832498269</v>
      </c>
      <c r="DB26" s="484">
        <f xml:space="preserve"> 'FS Qtr'!DB$22</f>
        <v>4460.2111760052694</v>
      </c>
      <c r="DC26" s="484">
        <f xml:space="preserve"> 'FS Qtr'!DC$22</f>
        <v>1576.1066857002791</v>
      </c>
      <c r="DD26" s="484">
        <f xml:space="preserve"> 'FS Qtr'!DD$22</f>
        <v>1573.0952254233007</v>
      </c>
      <c r="DE26" s="484">
        <f xml:space="preserve"> 'FS Qtr'!DE$22</f>
        <v>4006.477121694857</v>
      </c>
      <c r="DF26" s="484">
        <f xml:space="preserve"> 'FS Qtr'!DF$22</f>
        <v>4422.9633947055136</v>
      </c>
      <c r="DG26" s="484">
        <f xml:space="preserve"> 'FS Qtr'!DG$22</f>
        <v>1553.132394579522</v>
      </c>
      <c r="DH26" s="484">
        <f xml:space="preserve"> 'FS Qtr'!DH$22</f>
        <v>1550.0602518703508</v>
      </c>
      <c r="DI26" s="484">
        <f xml:space="preserve"> 'FS Qtr'!DI$22</f>
        <v>0</v>
      </c>
      <c r="DJ26" s="484">
        <f xml:space="preserve"> 'FS Qtr'!DJ$22</f>
        <v>0</v>
      </c>
      <c r="DK26" s="484">
        <f xml:space="preserve"> 'FS Qtr'!DK$22</f>
        <v>0</v>
      </c>
      <c r="DL26" s="484">
        <f xml:space="preserve"> 'FS Qtr'!DL$22</f>
        <v>0</v>
      </c>
      <c r="DM26" s="484">
        <f xml:space="preserve"> 'FS Qtr'!DM$22</f>
        <v>0</v>
      </c>
      <c r="DN26" s="484">
        <f xml:space="preserve"> 'FS Qtr'!DN$22</f>
        <v>0</v>
      </c>
      <c r="DO26" s="484">
        <f xml:space="preserve"> 'FS Qtr'!DO$22</f>
        <v>0</v>
      </c>
      <c r="DP26" s="484">
        <f xml:space="preserve"> 'FS Qtr'!DP$22</f>
        <v>0</v>
      </c>
      <c r="DQ26" s="484">
        <f xml:space="preserve"> 'FS Qtr'!DQ$22</f>
        <v>0</v>
      </c>
      <c r="DR26" s="484">
        <f xml:space="preserve"> 'FS Qtr'!DR$22</f>
        <v>0</v>
      </c>
      <c r="DS26" s="484">
        <f xml:space="preserve"> 'FS Qtr'!DS$22</f>
        <v>0</v>
      </c>
      <c r="DT26" s="484">
        <f xml:space="preserve"> 'FS Qtr'!DT$22</f>
        <v>0</v>
      </c>
      <c r="DU26" s="484">
        <f xml:space="preserve"> 'FS Qtr'!DU$22</f>
        <v>0</v>
      </c>
      <c r="DV26" s="484">
        <f xml:space="preserve"> 'FS Qtr'!DV$22</f>
        <v>0</v>
      </c>
      <c r="DW26" s="484">
        <f xml:space="preserve"> 'FS Qtr'!DW$22</f>
        <v>0</v>
      </c>
      <c r="DX26" s="484">
        <f xml:space="preserve"> 'FS Qtr'!DX$22</f>
        <v>0</v>
      </c>
      <c r="DY26" s="484">
        <f xml:space="preserve"> 'FS Qtr'!DY$22</f>
        <v>0</v>
      </c>
      <c r="DZ26" s="484">
        <f xml:space="preserve"> 'FS Qtr'!DZ$22</f>
        <v>0</v>
      </c>
      <c r="EA26" s="484">
        <f xml:space="preserve"> 'FS Qtr'!EA$22</f>
        <v>0</v>
      </c>
    </row>
    <row r="27" spans="1:131" s="122" customFormat="1" outlineLevel="1" x14ac:dyDescent="0.35">
      <c r="A27" s="8"/>
      <c r="B27" s="8"/>
      <c r="C27" s="13"/>
      <c r="D27" s="34"/>
      <c r="E27" s="552" t="str">
        <f t="shared" ref="E27:BP27" si="10" xml:space="preserve"> E$56</f>
        <v>Dividends paid POS</v>
      </c>
      <c r="F27" s="552">
        <f t="shared" si="10"/>
        <v>0</v>
      </c>
      <c r="G27" s="552" t="str">
        <f t="shared" si="10"/>
        <v>$ 000s</v>
      </c>
      <c r="H27" s="552">
        <f t="shared" si="10"/>
        <v>322667.04122730857</v>
      </c>
      <c r="I27" s="552">
        <f t="shared" si="10"/>
        <v>0</v>
      </c>
      <c r="J27" s="552">
        <f t="shared" si="10"/>
        <v>0</v>
      </c>
      <c r="K27" s="552">
        <f t="shared" si="10"/>
        <v>0</v>
      </c>
      <c r="L27" s="552">
        <f t="shared" si="10"/>
        <v>0</v>
      </c>
      <c r="M27" s="552">
        <f t="shared" si="10"/>
        <v>1519.3516483516487</v>
      </c>
      <c r="N27" s="552">
        <f t="shared" si="10"/>
        <v>5023.8865989309606</v>
      </c>
      <c r="O27" s="552">
        <f t="shared" si="10"/>
        <v>4170.5295879755431</v>
      </c>
      <c r="P27" s="552">
        <f t="shared" si="10"/>
        <v>2028.6153260439305</v>
      </c>
      <c r="Q27" s="552">
        <f t="shared" si="10"/>
        <v>3006.71803994626</v>
      </c>
      <c r="R27" s="552">
        <f t="shared" si="10"/>
        <v>4989.357079414217</v>
      </c>
      <c r="S27" s="552">
        <f t="shared" si="10"/>
        <v>4140.2320518402594</v>
      </c>
      <c r="T27" s="552">
        <f t="shared" si="10"/>
        <v>2008.9959885590401</v>
      </c>
      <c r="U27" s="552">
        <f t="shared" si="10"/>
        <v>2982.0798495086847</v>
      </c>
      <c r="V27" s="552">
        <f t="shared" si="10"/>
        <v>4954.807212342962</v>
      </c>
      <c r="W27" s="552">
        <f t="shared" si="10"/>
        <v>4109.8928399861561</v>
      </c>
      <c r="X27" s="552">
        <f t="shared" si="10"/>
        <v>2005.5450977648127</v>
      </c>
      <c r="Y27" s="552">
        <f t="shared" si="10"/>
        <v>2941.1063861909197</v>
      </c>
      <c r="Z27" s="552">
        <f t="shared" si="10"/>
        <v>4920.2332273080128</v>
      </c>
      <c r="AA27" s="552">
        <f t="shared" si="10"/>
        <v>4079.5082826027474</v>
      </c>
      <c r="AB27" s="552">
        <f t="shared" si="10"/>
        <v>1969.4708359471479</v>
      </c>
      <c r="AC27" s="552">
        <f t="shared" si="10"/>
        <v>2932.5824991845047</v>
      </c>
      <c r="AD27" s="552">
        <f t="shared" si="10"/>
        <v>4885.6312946429462</v>
      </c>
      <c r="AE27" s="552">
        <f t="shared" si="10"/>
        <v>4049.0746500107443</v>
      </c>
      <c r="AF27" s="552">
        <f t="shared" si="10"/>
        <v>1949.5581621709948</v>
      </c>
      <c r="AG27" s="552">
        <f t="shared" si="10"/>
        <v>2907.71613842746</v>
      </c>
      <c r="AH27" s="552">
        <f t="shared" si="10"/>
        <v>4850.9975241468455</v>
      </c>
      <c r="AI27" s="552">
        <f t="shared" si="10"/>
        <v>4018.5881513856307</v>
      </c>
      <c r="AJ27" s="552">
        <f t="shared" si="10"/>
        <v>1929.5407479852247</v>
      </c>
      <c r="AK27" s="552">
        <f t="shared" si="10"/>
        <v>2882.7664163421891</v>
      </c>
      <c r="AL27" s="552">
        <f t="shared" si="10"/>
        <v>4816.327963781755</v>
      </c>
      <c r="AM27" s="552">
        <f t="shared" si="10"/>
        <v>3988.0449334558452</v>
      </c>
      <c r="AN27" s="552">
        <f t="shared" si="10"/>
        <v>1925.2066305179528</v>
      </c>
      <c r="AO27" s="552">
        <f t="shared" si="10"/>
        <v>2841.9379521318856</v>
      </c>
      <c r="AP27" s="552">
        <f t="shared" si="10"/>
        <v>4781.6185983442665</v>
      </c>
      <c r="AQ27" s="552">
        <f t="shared" si="10"/>
        <v>3957.4410791751011</v>
      </c>
      <c r="AR27" s="552">
        <f t="shared" si="10"/>
        <v>1889.1772904874442</v>
      </c>
      <c r="AS27" s="552">
        <f t="shared" si="10"/>
        <v>2832.6017911092231</v>
      </c>
      <c r="AT27" s="552">
        <f t="shared" si="10"/>
        <v>4746.8653481107795</v>
      </c>
      <c r="AU27" s="552">
        <f t="shared" si="10"/>
        <v>3926.7726063682762</v>
      </c>
      <c r="AV27" s="552">
        <f t="shared" si="10"/>
        <v>1868.823879593665</v>
      </c>
      <c r="AW27" s="552">
        <f t="shared" si="10"/>
        <v>2807.3791745912417</v>
      </c>
      <c r="AX27" s="552">
        <f t="shared" si="10"/>
        <v>4712.0640674558335</v>
      </c>
      <c r="AY27" s="552">
        <f t="shared" si="10"/>
        <v>3896.0354663503745</v>
      </c>
      <c r="AZ27" s="552">
        <f t="shared" si="10"/>
        <v>1848.3509904106313</v>
      </c>
      <c r="BA27" s="552">
        <f t="shared" si="10"/>
        <v>2782.0577672391714</v>
      </c>
      <c r="BB27" s="552">
        <f t="shared" si="10"/>
        <v>4677.2105434430441</v>
      </c>
      <c r="BC27" s="552">
        <f t="shared" si="10"/>
        <v>3865.225542517991</v>
      </c>
      <c r="BD27" s="552">
        <f t="shared" si="10"/>
        <v>1843.0720590969331</v>
      </c>
      <c r="BE27" s="552">
        <f t="shared" si="10"/>
        <v>2741.3162515247823</v>
      </c>
      <c r="BF27" s="552">
        <f t="shared" si="10"/>
        <v>4642.3004943880223</v>
      </c>
      <c r="BG27" s="552">
        <f t="shared" si="10"/>
        <v>3834.3386489127424</v>
      </c>
      <c r="BH27" s="552">
        <f t="shared" si="10"/>
        <v>1807.0312923881415</v>
      </c>
      <c r="BI27" s="552">
        <f t="shared" si="10"/>
        <v>2731.1023978583507</v>
      </c>
      <c r="BJ27" s="552">
        <f t="shared" si="10"/>
        <v>4607.3295683927436</v>
      </c>
      <c r="BK27" s="552">
        <f t="shared" si="10"/>
        <v>3803.3705287560883</v>
      </c>
      <c r="BL27" s="552">
        <f t="shared" si="10"/>
        <v>1786.1765635552633</v>
      </c>
      <c r="BM27" s="552">
        <f t="shared" si="10"/>
        <v>2705.4601656930258</v>
      </c>
      <c r="BN27" s="552">
        <f t="shared" si="10"/>
        <v>4572.2933418507855</v>
      </c>
      <c r="BO27" s="552">
        <f t="shared" si="10"/>
        <v>3772.3168529549539</v>
      </c>
      <c r="BP27" s="552">
        <f t="shared" si="10"/>
        <v>1765.1865135060509</v>
      </c>
      <c r="BQ27" s="552">
        <f t="shared" ref="BQ27:EA27" si="11" xml:space="preserve"> BQ$56</f>
        <v>2679.7025994275532</v>
      </c>
      <c r="BR27" s="552">
        <f t="shared" si="11"/>
        <v>4537.1873179228514</v>
      </c>
      <c r="BS27" s="552">
        <f t="shared" si="11"/>
        <v>3741.1732185775827</v>
      </c>
      <c r="BT27" s="552">
        <f t="shared" si="11"/>
        <v>1758.8958323021477</v>
      </c>
      <c r="BU27" s="552">
        <f t="shared" si="11"/>
        <v>2638.9865438332372</v>
      </c>
      <c r="BV27" s="552">
        <f t="shared" si="11"/>
        <v>4502.0069249819471</v>
      </c>
      <c r="BW27" s="552">
        <f t="shared" si="11"/>
        <v>3709.9351472990134</v>
      </c>
      <c r="BX27" s="552">
        <f t="shared" si="11"/>
        <v>1722.7837962499902</v>
      </c>
      <c r="BY27" s="552">
        <f t="shared" si="11"/>
        <v>2627.8241038459855</v>
      </c>
      <c r="BZ27" s="552">
        <f t="shared" si="11"/>
        <v>4466.7475150276478</v>
      </c>
      <c r="CA27" s="552">
        <f t="shared" si="11"/>
        <v>3678.5980838155601</v>
      </c>
      <c r="CB27" s="552">
        <f t="shared" si="11"/>
        <v>1701.3626095709205</v>
      </c>
      <c r="CC27" s="552">
        <f t="shared" si="11"/>
        <v>2601.6942997167585</v>
      </c>
      <c r="CD27" s="552">
        <f t="shared" si="11"/>
        <v>4431.4043620687899</v>
      </c>
      <c r="CE27" s="552">
        <f t="shared" si="11"/>
        <v>3647.1573942276741</v>
      </c>
      <c r="CF27" s="552">
        <f t="shared" si="11"/>
        <v>1679.7890595480376</v>
      </c>
      <c r="CG27" s="552">
        <f t="shared" si="11"/>
        <v>2575.4314086216336</v>
      </c>
      <c r="CH27" s="552">
        <f t="shared" si="11"/>
        <v>4395.9726604739562</v>
      </c>
      <c r="CI27" s="552">
        <f t="shared" si="11"/>
        <v>3615.6083643905404</v>
      </c>
      <c r="CJ27" s="552">
        <f t="shared" si="11"/>
        <v>1672.4139038003891</v>
      </c>
      <c r="CK27" s="552">
        <f t="shared" si="11"/>
        <v>2534.6755740795943</v>
      </c>
      <c r="CL27" s="552">
        <f t="shared" si="11"/>
        <v>4360.4475232891255</v>
      </c>
      <c r="CM27" s="552">
        <f t="shared" si="11"/>
        <v>3583.9461982317816</v>
      </c>
      <c r="CN27" s="552">
        <f t="shared" si="11"/>
        <v>1636.1669478320509</v>
      </c>
      <c r="CO27" s="552">
        <f t="shared" si="11"/>
        <v>2522.4877250291902</v>
      </c>
      <c r="CP27" s="552">
        <f t="shared" si="11"/>
        <v>4324.8239805218018</v>
      </c>
      <c r="CQ27" s="552">
        <f t="shared" si="11"/>
        <v>3552.1660160355682</v>
      </c>
      <c r="CR27" s="552">
        <f t="shared" si="11"/>
        <v>1614.109216234112</v>
      </c>
      <c r="CS27" s="552">
        <f t="shared" si="11"/>
        <v>2495.79740118472</v>
      </c>
      <c r="CT27" s="552">
        <f t="shared" si="11"/>
        <v>4289.0969773909501</v>
      </c>
      <c r="CU27" s="552">
        <f t="shared" si="11"/>
        <v>3520.2628526924959</v>
      </c>
      <c r="CV27" s="552">
        <f t="shared" si="11"/>
        <v>1591.8807780366615</v>
      </c>
      <c r="CW27" s="552">
        <f t="shared" si="11"/>
        <v>2468.9549241734603</v>
      </c>
      <c r="CX27" s="552">
        <f t="shared" si="11"/>
        <v>4253.2613725420415</v>
      </c>
      <c r="CY27" s="552">
        <f t="shared" si="11"/>
        <v>3488.2316559144965</v>
      </c>
      <c r="CZ27" s="552">
        <f t="shared" si="11"/>
        <v>1583.3421581221173</v>
      </c>
      <c r="DA27" s="552">
        <f t="shared" si="11"/>
        <v>2428.0899825412234</v>
      </c>
      <c r="DB27" s="552">
        <f t="shared" si="11"/>
        <v>4217.3119362265334</v>
      </c>
      <c r="DC27" s="552">
        <f t="shared" si="11"/>
        <v>3456.0672844141181</v>
      </c>
      <c r="DD27" s="552">
        <f t="shared" si="11"/>
        <v>1546.8924844518847</v>
      </c>
      <c r="DE27" s="552">
        <f t="shared" si="11"/>
        <v>2414.7934808728296</v>
      </c>
      <c r="DF27" s="552">
        <f t="shared" si="11"/>
        <v>4181.2433484450221</v>
      </c>
      <c r="DG27" s="552">
        <f t="shared" si="11"/>
        <v>3423.7645060474233</v>
      </c>
      <c r="DH27" s="552">
        <f t="shared" si="11"/>
        <v>1524.1227535633093</v>
      </c>
      <c r="DI27" s="552">
        <f t="shared" si="11"/>
        <v>1239.2070627614662</v>
      </c>
      <c r="DJ27" s="552">
        <f t="shared" si="11"/>
        <v>0</v>
      </c>
      <c r="DK27" s="552">
        <f t="shared" si="11"/>
        <v>0</v>
      </c>
      <c r="DL27" s="552">
        <f t="shared" si="11"/>
        <v>0</v>
      </c>
      <c r="DM27" s="552">
        <f t="shared" si="11"/>
        <v>0</v>
      </c>
      <c r="DN27" s="552">
        <f t="shared" si="11"/>
        <v>0</v>
      </c>
      <c r="DO27" s="552">
        <f t="shared" si="11"/>
        <v>0</v>
      </c>
      <c r="DP27" s="552">
        <f t="shared" si="11"/>
        <v>0</v>
      </c>
      <c r="DQ27" s="552">
        <f t="shared" si="11"/>
        <v>0</v>
      </c>
      <c r="DR27" s="552">
        <f t="shared" si="11"/>
        <v>0</v>
      </c>
      <c r="DS27" s="552">
        <f t="shared" si="11"/>
        <v>0</v>
      </c>
      <c r="DT27" s="552">
        <f t="shared" si="11"/>
        <v>0</v>
      </c>
      <c r="DU27" s="552">
        <f t="shared" si="11"/>
        <v>0</v>
      </c>
      <c r="DV27" s="552">
        <f t="shared" si="11"/>
        <v>0</v>
      </c>
      <c r="DW27" s="552">
        <f t="shared" si="11"/>
        <v>0</v>
      </c>
      <c r="DX27" s="552">
        <f t="shared" si="11"/>
        <v>0</v>
      </c>
      <c r="DY27" s="552">
        <f t="shared" si="11"/>
        <v>0</v>
      </c>
      <c r="DZ27" s="552">
        <f t="shared" si="11"/>
        <v>0</v>
      </c>
      <c r="EA27" s="552">
        <f t="shared" si="11"/>
        <v>0</v>
      </c>
    </row>
    <row r="28" spans="1:131" s="483" customFormat="1" outlineLevel="1" x14ac:dyDescent="0.35">
      <c r="A28" s="485"/>
      <c r="B28" s="485"/>
      <c r="C28" s="486"/>
      <c r="D28" s="487"/>
      <c r="E28" s="488" t="s">
        <v>158</v>
      </c>
      <c r="F28" s="488"/>
      <c r="G28" s="488" t="str">
        <f xml:space="preserve"> SMU</f>
        <v>$ 000s</v>
      </c>
      <c r="H28" s="488"/>
      <c r="I28" s="489"/>
      <c r="J28" s="488">
        <f t="shared" ref="J28:BU28" si="12" xml:space="preserve"> IF( J23 = 1, $F22, J25 + J26 - J27)</f>
        <v>0</v>
      </c>
      <c r="K28" s="488">
        <f t="shared" si="12"/>
        <v>0</v>
      </c>
      <c r="L28" s="488">
        <f t="shared" si="12"/>
        <v>0</v>
      </c>
      <c r="M28" s="488">
        <f t="shared" si="12"/>
        <v>3305.3983516483513</v>
      </c>
      <c r="N28" s="488">
        <f t="shared" si="12"/>
        <v>3577.252377717391</v>
      </c>
      <c r="O28" s="488">
        <f t="shared" si="12"/>
        <v>1469.2571178668468</v>
      </c>
      <c r="P28" s="488">
        <f t="shared" si="12"/>
        <v>1501.2728540885414</v>
      </c>
      <c r="Q28" s="488">
        <f t="shared" si="12"/>
        <v>3285.831862875953</v>
      </c>
      <c r="R28" s="488">
        <f t="shared" si="12"/>
        <v>3556.3518741554917</v>
      </c>
      <c r="S28" s="488">
        <f t="shared" si="12"/>
        <v>1458.8286367709134</v>
      </c>
      <c r="T28" s="488">
        <f t="shared" si="12"/>
        <v>1490.5998450482921</v>
      </c>
      <c r="U28" s="488">
        <f t="shared" si="12"/>
        <v>3266.2998155808236</v>
      </c>
      <c r="V28" s="488">
        <f t="shared" si="12"/>
        <v>3535.4928215995997</v>
      </c>
      <c r="W28" s="488">
        <f t="shared" si="12"/>
        <v>1448.3891944087372</v>
      </c>
      <c r="X28" s="488">
        <f t="shared" si="12"/>
        <v>1463.6525672529058</v>
      </c>
      <c r="Y28" s="488">
        <f t="shared" si="12"/>
        <v>3246.8007708604446</v>
      </c>
      <c r="Z28" s="488">
        <f t="shared" si="12"/>
        <v>3514.6737537827839</v>
      </c>
      <c r="AA28" s="488">
        <f t="shared" si="12"/>
        <v>1437.937578970741</v>
      </c>
      <c r="AB28" s="488">
        <f t="shared" si="12"/>
        <v>1469.2181956813215</v>
      </c>
      <c r="AC28" s="488">
        <f t="shared" si="12"/>
        <v>3227.333271429211</v>
      </c>
      <c r="AD28" s="488">
        <f t="shared" si="12"/>
        <v>3493.8931863424768</v>
      </c>
      <c r="AE28" s="488">
        <f t="shared" si="12"/>
        <v>1427.4725591588094</v>
      </c>
      <c r="AF28" s="488">
        <f t="shared" si="12"/>
        <v>1458.5070474693957</v>
      </c>
      <c r="AG28" s="488">
        <f t="shared" si="12"/>
        <v>3207.8958411952049</v>
      </c>
      <c r="AH28" s="488">
        <f t="shared" si="12"/>
        <v>3473.1496163988686</v>
      </c>
      <c r="AI28" s="488">
        <f t="shared" si="12"/>
        <v>1416.9928837690418</v>
      </c>
      <c r="AJ28" s="488">
        <f t="shared" si="12"/>
        <v>1447.7806445093884</v>
      </c>
      <c r="AK28" s="488">
        <f t="shared" si="12"/>
        <v>3188.4869848287185</v>
      </c>
      <c r="AL28" s="488">
        <f t="shared" si="12"/>
        <v>3452.4415221250974</v>
      </c>
      <c r="AM28" s="488">
        <f t="shared" si="12"/>
        <v>1406.497281266249</v>
      </c>
      <c r="AN28" s="488">
        <f t="shared" si="12"/>
        <v>1421.2460586251823</v>
      </c>
      <c r="AO28" s="488">
        <f t="shared" si="12"/>
        <v>3169.1051873223228</v>
      </c>
      <c r="AP28" s="488">
        <f t="shared" si="12"/>
        <v>3431.767362309045</v>
      </c>
      <c r="AQ28" s="488">
        <f t="shared" si="12"/>
        <v>1395.9844593499697</v>
      </c>
      <c r="AR28" s="488">
        <f t="shared" si="12"/>
        <v>1426.2768317973464</v>
      </c>
      <c r="AS28" s="488">
        <f t="shared" si="12"/>
        <v>3149.7489135423521</v>
      </c>
      <c r="AT28" s="488">
        <f t="shared" si="12"/>
        <v>3411.1255759066071</v>
      </c>
      <c r="AU28" s="488">
        <f t="shared" si="12"/>
        <v>1385.4531045118906</v>
      </c>
      <c r="AV28" s="488">
        <f t="shared" si="12"/>
        <v>1415.4967469723397</v>
      </c>
      <c r="AW28" s="488">
        <f t="shared" si="12"/>
        <v>3130.4166077715859</v>
      </c>
      <c r="AX28" s="488">
        <f t="shared" si="12"/>
        <v>3390.5145815862134</v>
      </c>
      <c r="AY28" s="488">
        <f t="shared" si="12"/>
        <v>1374.9018815844415</v>
      </c>
      <c r="AZ28" s="488">
        <f t="shared" si="12"/>
        <v>1404.6960563349389</v>
      </c>
      <c r="BA28" s="488">
        <f t="shared" si="12"/>
        <v>3111.1066932430044</v>
      </c>
      <c r="BB28" s="488">
        <f t="shared" si="12"/>
        <v>3369.932777264471</v>
      </c>
      <c r="BC28" s="488">
        <f t="shared" si="12"/>
        <v>1364.3294332804417</v>
      </c>
      <c r="BD28" s="488">
        <f t="shared" si="12"/>
        <v>1378.5560767258448</v>
      </c>
      <c r="BE28" s="488">
        <f t="shared" si="12"/>
        <v>3091.8175716643709</v>
      </c>
      <c r="BF28" s="488">
        <f t="shared" si="12"/>
        <v>3349.3785396327066</v>
      </c>
      <c r="BG28" s="488">
        <f t="shared" si="12"/>
        <v>1353.7343797235562</v>
      </c>
      <c r="BH28" s="488">
        <f t="shared" si="12"/>
        <v>1383.0272607399497</v>
      </c>
      <c r="BI28" s="488">
        <f t="shared" si="12"/>
        <v>3072.5476227335166</v>
      </c>
      <c r="BJ28" s="488">
        <f t="shared" si="12"/>
        <v>3328.8502236742725</v>
      </c>
      <c r="BK28" s="488">
        <f t="shared" si="12"/>
        <v>1343.115317969447</v>
      </c>
      <c r="BL28" s="488">
        <f t="shared" si="12"/>
        <v>1372.1562988204291</v>
      </c>
      <c r="BM28" s="488">
        <f t="shared" si="12"/>
        <v>3053.295203644097</v>
      </c>
      <c r="BN28" s="488">
        <f t="shared" si="12"/>
        <v>3308.3461621723636</v>
      </c>
      <c r="BO28" s="488">
        <f t="shared" si="12"/>
        <v>1332.4708215173569</v>
      </c>
      <c r="BP28" s="488">
        <f t="shared" si="12"/>
        <v>1361.2590161709875</v>
      </c>
      <c r="BQ28" s="488">
        <f t="shared" si="12"/>
        <v>3034.0586485816443</v>
      </c>
      <c r="BR28" s="488">
        <f t="shared" si="12"/>
        <v>3287.8646652082061</v>
      </c>
      <c r="BS28" s="488">
        <f t="shared" si="12"/>
        <v>1321.799439811989</v>
      </c>
      <c r="BT28" s="488">
        <f t="shared" si="12"/>
        <v>1335.495089212571</v>
      </c>
      <c r="BU28" s="488">
        <f t="shared" si="12"/>
        <v>3014.8362682097113</v>
      </c>
      <c r="BV28" s="488">
        <f t="shared" ref="BV28:EA28" si="13" xml:space="preserve"> IF( BV23 = 1, $F22, BV25 + BV26 - BV27)</f>
        <v>3267.4040196494216</v>
      </c>
      <c r="BW28" s="488">
        <f t="shared" si="13"/>
        <v>1311.0996977354712</v>
      </c>
      <c r="BX28" s="488">
        <f t="shared" si="13"/>
        <v>1339.3795064257852</v>
      </c>
      <c r="BY28" s="488">
        <f t="shared" si="13"/>
        <v>2995.626349145934</v>
      </c>
      <c r="BZ28" s="488">
        <f t="shared" si="13"/>
        <v>3246.9624886283236</v>
      </c>
      <c r="CA28" s="488">
        <f t="shared" si="13"/>
        <v>1300.3700950891789</v>
      </c>
      <c r="CB28" s="488">
        <f t="shared" si="13"/>
        <v>1328.394224572738</v>
      </c>
      <c r="CC28" s="488">
        <f t="shared" si="13"/>
        <v>2976.4271534277509</v>
      </c>
      <c r="CD28" s="488">
        <f t="shared" si="13"/>
        <v>3226.5383110099829</v>
      </c>
      <c r="CE28" s="488">
        <f t="shared" si="13"/>
        <v>1289.6091060652429</v>
      </c>
      <c r="CF28" s="488">
        <f t="shared" si="13"/>
        <v>1317.3765113999702</v>
      </c>
      <c r="CG28" s="488">
        <f t="shared" si="13"/>
        <v>2957.2369179676252</v>
      </c>
      <c r="CH28" s="488">
        <f t="shared" si="13"/>
        <v>3206.1297008498404</v>
      </c>
      <c r="CI28" s="488">
        <f t="shared" si="13"/>
        <v>1278.815178707534</v>
      </c>
      <c r="CJ28" s="488">
        <f t="shared" si="13"/>
        <v>1291.9695561710132</v>
      </c>
      <c r="CK28" s="488">
        <f t="shared" si="13"/>
        <v>2938.053853997536</v>
      </c>
      <c r="CL28" s="488">
        <f t="shared" si="13"/>
        <v>3185.7348468406617</v>
      </c>
      <c r="CM28" s="488">
        <f t="shared" si="13"/>
        <v>1267.9867343618735</v>
      </c>
      <c r="CN28" s="488">
        <f t="shared" si="13"/>
        <v>1295.2373898801316</v>
      </c>
      <c r="CO28" s="488">
        <f t="shared" si="13"/>
        <v>2918.8761465025091</v>
      </c>
      <c r="CP28" s="488">
        <f t="shared" si="13"/>
        <v>3165.3519117485948</v>
      </c>
      <c r="CQ28" s="488">
        <f t="shared" si="13"/>
        <v>1257.1221671153075</v>
      </c>
      <c r="CR28" s="488">
        <f t="shared" si="13"/>
        <v>1284.1127117683991</v>
      </c>
      <c r="CS28" s="488">
        <f t="shared" si="13"/>
        <v>2899.7019536429889</v>
      </c>
      <c r="CT28" s="488">
        <f t="shared" si="13"/>
        <v>3144.9790318381501</v>
      </c>
      <c r="CU28" s="488">
        <f t="shared" si="13"/>
        <v>1246.2198432241762</v>
      </c>
      <c r="CV28" s="488">
        <f t="shared" si="13"/>
        <v>1272.9490616440521</v>
      </c>
      <c r="CW28" s="488">
        <f t="shared" si="13"/>
        <v>2880.5294061658005</v>
      </c>
      <c r="CX28" s="488">
        <f t="shared" si="13"/>
        <v>3124.6143162858325</v>
      </c>
      <c r="CY28" s="488">
        <f t="shared" si="13"/>
        <v>1235.2781005307788</v>
      </c>
      <c r="CZ28" s="488">
        <f t="shared" si="13"/>
        <v>1247.8794060948944</v>
      </c>
      <c r="DA28" s="488">
        <f t="shared" si="13"/>
        <v>2861.3566068034979</v>
      </c>
      <c r="DB28" s="488">
        <f t="shared" si="13"/>
        <v>3104.255846582234</v>
      </c>
      <c r="DC28" s="488">
        <f t="shared" si="13"/>
        <v>1224.2952478683947</v>
      </c>
      <c r="DD28" s="488">
        <f t="shared" si="13"/>
        <v>1250.4979888398107</v>
      </c>
      <c r="DE28" s="488">
        <f t="shared" si="13"/>
        <v>2842.1816296618381</v>
      </c>
      <c r="DF28" s="488">
        <f t="shared" si="13"/>
        <v>3083.9016759223296</v>
      </c>
      <c r="DG28" s="488">
        <f t="shared" si="13"/>
        <v>1213.2695644544283</v>
      </c>
      <c r="DH28" s="488">
        <f t="shared" si="13"/>
        <v>1239.2070627614698</v>
      </c>
      <c r="DI28" s="488">
        <f t="shared" si="13"/>
        <v>3.637978807091713E-12</v>
      </c>
      <c r="DJ28" s="488">
        <f t="shared" si="13"/>
        <v>3.637978807091713E-12</v>
      </c>
      <c r="DK28" s="488">
        <f t="shared" si="13"/>
        <v>3.637978807091713E-12</v>
      </c>
      <c r="DL28" s="488">
        <f t="shared" si="13"/>
        <v>3.637978807091713E-12</v>
      </c>
      <c r="DM28" s="488">
        <f t="shared" si="13"/>
        <v>3.637978807091713E-12</v>
      </c>
      <c r="DN28" s="488">
        <f t="shared" si="13"/>
        <v>3.637978807091713E-12</v>
      </c>
      <c r="DO28" s="488">
        <f t="shared" si="13"/>
        <v>3.637978807091713E-12</v>
      </c>
      <c r="DP28" s="488">
        <f t="shared" si="13"/>
        <v>3.637978807091713E-12</v>
      </c>
      <c r="DQ28" s="488">
        <f t="shared" si="13"/>
        <v>3.637978807091713E-12</v>
      </c>
      <c r="DR28" s="488">
        <f t="shared" si="13"/>
        <v>3.637978807091713E-12</v>
      </c>
      <c r="DS28" s="488">
        <f t="shared" si="13"/>
        <v>3.637978807091713E-12</v>
      </c>
      <c r="DT28" s="488">
        <f t="shared" si="13"/>
        <v>3.637978807091713E-12</v>
      </c>
      <c r="DU28" s="488">
        <f t="shared" si="13"/>
        <v>3.637978807091713E-12</v>
      </c>
      <c r="DV28" s="488">
        <f t="shared" si="13"/>
        <v>3.637978807091713E-12</v>
      </c>
      <c r="DW28" s="488">
        <f t="shared" si="13"/>
        <v>3.637978807091713E-12</v>
      </c>
      <c r="DX28" s="488">
        <f t="shared" si="13"/>
        <v>3.637978807091713E-12</v>
      </c>
      <c r="DY28" s="488">
        <f t="shared" si="13"/>
        <v>3.637978807091713E-12</v>
      </c>
      <c r="DZ28" s="488">
        <f t="shared" si="13"/>
        <v>3.637978807091713E-12</v>
      </c>
      <c r="EA28" s="488">
        <f t="shared" si="13"/>
        <v>3.637978807091713E-12</v>
      </c>
    </row>
    <row r="29" spans="1:131" outlineLevel="1" x14ac:dyDescent="0.35"/>
    <row r="31" spans="1:131" x14ac:dyDescent="0.35">
      <c r="A31" s="8" t="s">
        <v>161</v>
      </c>
    </row>
    <row r="32" spans="1:131" outlineLevel="1" x14ac:dyDescent="0.35"/>
    <row r="33" spans="1:131" outlineLevel="1" x14ac:dyDescent="0.35">
      <c r="A33" s="187"/>
      <c r="B33" s="187"/>
      <c r="C33" s="188"/>
      <c r="D33" s="189"/>
      <c r="E33" s="491" t="str">
        <f xml:space="preserve"> InpC!E$44</f>
        <v>Retained cash - initial balance</v>
      </c>
      <c r="F33" s="491">
        <f xml:space="preserve"> InpC!F$44</f>
        <v>0</v>
      </c>
      <c r="G33" s="491" t="str">
        <f xml:space="preserve"> InpC!G$44</f>
        <v>$ 000s</v>
      </c>
      <c r="H33" s="191"/>
      <c r="I33" s="191"/>
      <c r="J33" s="190"/>
      <c r="K33" s="190"/>
      <c r="L33" s="190"/>
      <c r="M33" s="190"/>
      <c r="N33" s="190"/>
      <c r="O33" s="190"/>
      <c r="P33" s="190"/>
      <c r="Q33" s="190"/>
      <c r="R33" s="190"/>
      <c r="S33" s="190"/>
      <c r="T33" s="190"/>
      <c r="U33" s="190"/>
      <c r="V33" s="190"/>
      <c r="W33" s="190"/>
      <c r="X33" s="190"/>
      <c r="Y33" s="190"/>
      <c r="Z33" s="190"/>
      <c r="AA33" s="190"/>
      <c r="AB33" s="190"/>
      <c r="AC33" s="190"/>
      <c r="AD33" s="190"/>
      <c r="AE33" s="190"/>
      <c r="AF33" s="190"/>
      <c r="AG33" s="190"/>
      <c r="AH33" s="190"/>
      <c r="AI33" s="190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190"/>
      <c r="AV33" s="190"/>
      <c r="AW33" s="190"/>
      <c r="AX33" s="190"/>
      <c r="AY33" s="190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</row>
    <row r="34" spans="1:131" outlineLevel="1" x14ac:dyDescent="0.35">
      <c r="E34" s="198" t="str">
        <f xml:space="preserve"> Time!E$76</f>
        <v>Financial close date flag</v>
      </c>
      <c r="F34" s="198">
        <f xml:space="preserve"> Time!F$76</f>
        <v>0</v>
      </c>
      <c r="G34" s="198" t="str">
        <f xml:space="preserve"> Time!G$76</f>
        <v>flag</v>
      </c>
      <c r="H34" s="198">
        <f xml:space="preserve"> Time!H$76</f>
        <v>1</v>
      </c>
      <c r="I34" s="198">
        <f xml:space="preserve"> Time!I$76</f>
        <v>0</v>
      </c>
      <c r="J34" s="198">
        <f xml:space="preserve"> Time!J$76</f>
        <v>0</v>
      </c>
      <c r="K34" s="198">
        <f xml:space="preserve"> Time!K$76</f>
        <v>0</v>
      </c>
      <c r="L34" s="198">
        <f xml:space="preserve"> Time!L$76</f>
        <v>1</v>
      </c>
      <c r="M34" s="198">
        <f xml:space="preserve"> Time!M$76</f>
        <v>0</v>
      </c>
      <c r="N34" s="198">
        <f xml:space="preserve"> Time!N$76</f>
        <v>0</v>
      </c>
      <c r="O34" s="198">
        <f xml:space="preserve"> Time!O$76</f>
        <v>0</v>
      </c>
      <c r="P34" s="198">
        <f xml:space="preserve"> Time!P$76</f>
        <v>0</v>
      </c>
      <c r="Q34" s="198">
        <f xml:space="preserve"> Time!Q$76</f>
        <v>0</v>
      </c>
      <c r="R34" s="198">
        <f xml:space="preserve"> Time!R$76</f>
        <v>0</v>
      </c>
      <c r="S34" s="198">
        <f xml:space="preserve"> Time!S$76</f>
        <v>0</v>
      </c>
      <c r="T34" s="198">
        <f xml:space="preserve"> Time!T$76</f>
        <v>0</v>
      </c>
      <c r="U34" s="198">
        <f xml:space="preserve"> Time!U$76</f>
        <v>0</v>
      </c>
      <c r="V34" s="198">
        <f xml:space="preserve"> Time!V$76</f>
        <v>0</v>
      </c>
      <c r="W34" s="198">
        <f xml:space="preserve"> Time!W$76</f>
        <v>0</v>
      </c>
      <c r="X34" s="198">
        <f xml:space="preserve"> Time!X$76</f>
        <v>0</v>
      </c>
      <c r="Y34" s="198">
        <f xml:space="preserve"> Time!Y$76</f>
        <v>0</v>
      </c>
      <c r="Z34" s="198">
        <f xml:space="preserve"> Time!Z$76</f>
        <v>0</v>
      </c>
      <c r="AA34" s="198">
        <f xml:space="preserve"> Time!AA$76</f>
        <v>0</v>
      </c>
      <c r="AB34" s="198">
        <f xml:space="preserve"> Time!AB$76</f>
        <v>0</v>
      </c>
      <c r="AC34" s="198">
        <f xml:space="preserve"> Time!AC$76</f>
        <v>0</v>
      </c>
      <c r="AD34" s="198">
        <f xml:space="preserve"> Time!AD$76</f>
        <v>0</v>
      </c>
      <c r="AE34" s="198">
        <f xml:space="preserve"> Time!AE$76</f>
        <v>0</v>
      </c>
      <c r="AF34" s="198">
        <f xml:space="preserve"> Time!AF$76</f>
        <v>0</v>
      </c>
      <c r="AG34" s="198">
        <f xml:space="preserve"> Time!AG$76</f>
        <v>0</v>
      </c>
      <c r="AH34" s="198">
        <f xml:space="preserve"> Time!AH$76</f>
        <v>0</v>
      </c>
      <c r="AI34" s="198">
        <f xml:space="preserve"> Time!AI$76</f>
        <v>0</v>
      </c>
      <c r="AJ34" s="198">
        <f xml:space="preserve"> Time!AJ$76</f>
        <v>0</v>
      </c>
      <c r="AK34" s="198">
        <f xml:space="preserve"> Time!AK$76</f>
        <v>0</v>
      </c>
      <c r="AL34" s="198">
        <f xml:space="preserve"> Time!AL$76</f>
        <v>0</v>
      </c>
      <c r="AM34" s="198">
        <f xml:space="preserve"> Time!AM$76</f>
        <v>0</v>
      </c>
      <c r="AN34" s="198">
        <f xml:space="preserve"> Time!AN$76</f>
        <v>0</v>
      </c>
      <c r="AO34" s="198">
        <f xml:space="preserve"> Time!AO$76</f>
        <v>0</v>
      </c>
      <c r="AP34" s="198">
        <f xml:space="preserve"> Time!AP$76</f>
        <v>0</v>
      </c>
      <c r="AQ34" s="198">
        <f xml:space="preserve"> Time!AQ$76</f>
        <v>0</v>
      </c>
      <c r="AR34" s="198">
        <f xml:space="preserve"> Time!AR$76</f>
        <v>0</v>
      </c>
      <c r="AS34" s="198">
        <f xml:space="preserve"> Time!AS$76</f>
        <v>0</v>
      </c>
      <c r="AT34" s="198">
        <f xml:space="preserve"> Time!AT$76</f>
        <v>0</v>
      </c>
      <c r="AU34" s="198">
        <f xml:space="preserve"> Time!AU$76</f>
        <v>0</v>
      </c>
      <c r="AV34" s="198">
        <f xml:space="preserve"> Time!AV$76</f>
        <v>0</v>
      </c>
      <c r="AW34" s="198">
        <f xml:space="preserve"> Time!AW$76</f>
        <v>0</v>
      </c>
      <c r="AX34" s="198">
        <f xml:space="preserve"> Time!AX$76</f>
        <v>0</v>
      </c>
      <c r="AY34" s="198">
        <f xml:space="preserve"> Time!AY$76</f>
        <v>0</v>
      </c>
      <c r="AZ34" s="198">
        <f xml:space="preserve"> Time!AZ$76</f>
        <v>0</v>
      </c>
      <c r="BA34" s="198">
        <f xml:space="preserve"> Time!BA$76</f>
        <v>0</v>
      </c>
      <c r="BB34" s="198">
        <f xml:space="preserve"> Time!BB$76</f>
        <v>0</v>
      </c>
      <c r="BC34" s="198">
        <f xml:space="preserve"> Time!BC$76</f>
        <v>0</v>
      </c>
      <c r="BD34" s="198">
        <f xml:space="preserve"> Time!BD$76</f>
        <v>0</v>
      </c>
      <c r="BE34" s="198">
        <f xml:space="preserve"> Time!BE$76</f>
        <v>0</v>
      </c>
      <c r="BF34" s="198">
        <f xml:space="preserve"> Time!BF$76</f>
        <v>0</v>
      </c>
      <c r="BG34" s="198">
        <f xml:space="preserve"> Time!BG$76</f>
        <v>0</v>
      </c>
      <c r="BH34" s="198">
        <f xml:space="preserve"> Time!BH$76</f>
        <v>0</v>
      </c>
      <c r="BI34" s="198">
        <f xml:space="preserve"> Time!BI$76</f>
        <v>0</v>
      </c>
      <c r="BJ34" s="198">
        <f xml:space="preserve"> Time!BJ$76</f>
        <v>0</v>
      </c>
      <c r="BK34" s="198">
        <f xml:space="preserve"> Time!BK$76</f>
        <v>0</v>
      </c>
      <c r="BL34" s="198">
        <f xml:space="preserve"> Time!BL$76</f>
        <v>0</v>
      </c>
      <c r="BM34" s="198">
        <f xml:space="preserve"> Time!BM$76</f>
        <v>0</v>
      </c>
      <c r="BN34" s="198">
        <f xml:space="preserve"> Time!BN$76</f>
        <v>0</v>
      </c>
      <c r="BO34" s="198">
        <f xml:space="preserve"> Time!BO$76</f>
        <v>0</v>
      </c>
      <c r="BP34" s="198">
        <f xml:space="preserve"> Time!BP$76</f>
        <v>0</v>
      </c>
      <c r="BQ34" s="198">
        <f xml:space="preserve"> Time!BQ$76</f>
        <v>0</v>
      </c>
      <c r="BR34" s="198">
        <f xml:space="preserve"> Time!BR$76</f>
        <v>0</v>
      </c>
      <c r="BS34" s="198">
        <f xml:space="preserve"> Time!BS$76</f>
        <v>0</v>
      </c>
      <c r="BT34" s="198">
        <f xml:space="preserve"> Time!BT$76</f>
        <v>0</v>
      </c>
      <c r="BU34" s="198">
        <f xml:space="preserve"> Time!BU$76</f>
        <v>0</v>
      </c>
      <c r="BV34" s="198">
        <f xml:space="preserve"> Time!BV$76</f>
        <v>0</v>
      </c>
      <c r="BW34" s="198">
        <f xml:space="preserve"> Time!BW$76</f>
        <v>0</v>
      </c>
      <c r="BX34" s="198">
        <f xml:space="preserve"> Time!BX$76</f>
        <v>0</v>
      </c>
      <c r="BY34" s="198">
        <f xml:space="preserve"> Time!BY$76</f>
        <v>0</v>
      </c>
      <c r="BZ34" s="198">
        <f xml:space="preserve"> Time!BZ$76</f>
        <v>0</v>
      </c>
      <c r="CA34" s="198">
        <f xml:space="preserve"> Time!CA$76</f>
        <v>0</v>
      </c>
      <c r="CB34" s="198">
        <f xml:space="preserve"> Time!CB$76</f>
        <v>0</v>
      </c>
      <c r="CC34" s="198">
        <f xml:space="preserve"> Time!CC$76</f>
        <v>0</v>
      </c>
      <c r="CD34" s="198">
        <f xml:space="preserve"> Time!CD$76</f>
        <v>0</v>
      </c>
      <c r="CE34" s="198">
        <f xml:space="preserve"> Time!CE$76</f>
        <v>0</v>
      </c>
      <c r="CF34" s="198">
        <f xml:space="preserve"> Time!CF$76</f>
        <v>0</v>
      </c>
      <c r="CG34" s="198">
        <f xml:space="preserve"> Time!CG$76</f>
        <v>0</v>
      </c>
      <c r="CH34" s="198">
        <f xml:space="preserve"> Time!CH$76</f>
        <v>0</v>
      </c>
      <c r="CI34" s="198">
        <f xml:space="preserve"> Time!CI$76</f>
        <v>0</v>
      </c>
      <c r="CJ34" s="198">
        <f xml:space="preserve"> Time!CJ$76</f>
        <v>0</v>
      </c>
      <c r="CK34" s="198">
        <f xml:space="preserve"> Time!CK$76</f>
        <v>0</v>
      </c>
      <c r="CL34" s="198">
        <f xml:space="preserve"> Time!CL$76</f>
        <v>0</v>
      </c>
      <c r="CM34" s="198">
        <f xml:space="preserve"> Time!CM$76</f>
        <v>0</v>
      </c>
      <c r="CN34" s="198">
        <f xml:space="preserve"> Time!CN$76</f>
        <v>0</v>
      </c>
      <c r="CO34" s="198">
        <f xml:space="preserve"> Time!CO$76</f>
        <v>0</v>
      </c>
      <c r="CP34" s="198">
        <f xml:space="preserve"> Time!CP$76</f>
        <v>0</v>
      </c>
      <c r="CQ34" s="198">
        <f xml:space="preserve"> Time!CQ$76</f>
        <v>0</v>
      </c>
      <c r="CR34" s="198">
        <f xml:space="preserve"> Time!CR$76</f>
        <v>0</v>
      </c>
      <c r="CS34" s="198">
        <f xml:space="preserve"> Time!CS$76</f>
        <v>0</v>
      </c>
      <c r="CT34" s="198">
        <f xml:space="preserve"> Time!CT$76</f>
        <v>0</v>
      </c>
      <c r="CU34" s="198">
        <f xml:space="preserve"> Time!CU$76</f>
        <v>0</v>
      </c>
      <c r="CV34" s="198">
        <f xml:space="preserve"> Time!CV$76</f>
        <v>0</v>
      </c>
      <c r="CW34" s="198">
        <f xml:space="preserve"> Time!CW$76</f>
        <v>0</v>
      </c>
      <c r="CX34" s="198">
        <f xml:space="preserve"> Time!CX$76</f>
        <v>0</v>
      </c>
      <c r="CY34" s="198">
        <f xml:space="preserve"> Time!CY$76</f>
        <v>0</v>
      </c>
      <c r="CZ34" s="198">
        <f xml:space="preserve"> Time!CZ$76</f>
        <v>0</v>
      </c>
      <c r="DA34" s="198">
        <f xml:space="preserve"> Time!DA$76</f>
        <v>0</v>
      </c>
      <c r="DB34" s="198">
        <f xml:space="preserve"> Time!DB$76</f>
        <v>0</v>
      </c>
      <c r="DC34" s="198">
        <f xml:space="preserve"> Time!DC$76</f>
        <v>0</v>
      </c>
      <c r="DD34" s="198">
        <f xml:space="preserve"> Time!DD$76</f>
        <v>0</v>
      </c>
      <c r="DE34" s="198">
        <f xml:space="preserve"> Time!DE$76</f>
        <v>0</v>
      </c>
      <c r="DF34" s="198">
        <f xml:space="preserve"> Time!DF$76</f>
        <v>0</v>
      </c>
      <c r="DG34" s="198">
        <f xml:space="preserve"> Time!DG$76</f>
        <v>0</v>
      </c>
      <c r="DH34" s="198">
        <f xml:space="preserve"> Time!DH$76</f>
        <v>0</v>
      </c>
      <c r="DI34" s="198">
        <f xml:space="preserve"> Time!DI$76</f>
        <v>0</v>
      </c>
      <c r="DJ34" s="198">
        <f xml:space="preserve"> Time!DJ$76</f>
        <v>0</v>
      </c>
      <c r="DK34" s="198">
        <f xml:space="preserve"> Time!DK$76</f>
        <v>0</v>
      </c>
      <c r="DL34" s="198">
        <f xml:space="preserve"> Time!DL$76</f>
        <v>0</v>
      </c>
      <c r="DM34" s="198">
        <f xml:space="preserve"> Time!DM$76</f>
        <v>0</v>
      </c>
      <c r="DN34" s="198">
        <f xml:space="preserve"> Time!DN$76</f>
        <v>0</v>
      </c>
      <c r="DO34" s="198">
        <f xml:space="preserve"> Time!DO$76</f>
        <v>0</v>
      </c>
      <c r="DP34" s="198">
        <f xml:space="preserve"> Time!DP$76</f>
        <v>0</v>
      </c>
      <c r="DQ34" s="198">
        <f xml:space="preserve"> Time!DQ$76</f>
        <v>0</v>
      </c>
      <c r="DR34" s="198">
        <f xml:space="preserve"> Time!DR$76</f>
        <v>0</v>
      </c>
      <c r="DS34" s="198">
        <f xml:space="preserve"> Time!DS$76</f>
        <v>0</v>
      </c>
      <c r="DT34" s="198">
        <f xml:space="preserve"> Time!DT$76</f>
        <v>0</v>
      </c>
      <c r="DU34" s="198">
        <f xml:space="preserve"> Time!DU$76</f>
        <v>0</v>
      </c>
      <c r="DV34" s="198">
        <f xml:space="preserve"> Time!DV$76</f>
        <v>0</v>
      </c>
      <c r="DW34" s="198">
        <f xml:space="preserve"> Time!DW$76</f>
        <v>0</v>
      </c>
      <c r="DX34" s="198">
        <f xml:space="preserve"> Time!DX$76</f>
        <v>0</v>
      </c>
      <c r="DY34" s="198">
        <f xml:space="preserve"> Time!DY$76</f>
        <v>0</v>
      </c>
      <c r="DZ34" s="198">
        <f xml:space="preserve"> Time!DZ$76</f>
        <v>0</v>
      </c>
      <c r="EA34" s="198">
        <f xml:space="preserve"> Time!EA$76</f>
        <v>0</v>
      </c>
    </row>
    <row r="35" spans="1:131" outlineLevel="1" x14ac:dyDescent="0.35">
      <c r="E35" s="185"/>
      <c r="F35" s="185"/>
      <c r="G35" s="185"/>
      <c r="H35" s="185"/>
      <c r="I35" s="26"/>
      <c r="J35" s="185"/>
      <c r="K35" s="185"/>
      <c r="L35" s="185"/>
      <c r="M35" s="185"/>
      <c r="N35" s="185"/>
      <c r="O35" s="185"/>
      <c r="P35" s="185"/>
      <c r="Q35" s="185"/>
      <c r="R35" s="185"/>
      <c r="S35" s="185"/>
      <c r="T35" s="185"/>
      <c r="U35" s="185"/>
      <c r="V35" s="185"/>
      <c r="W35" s="185"/>
      <c r="X35" s="185"/>
      <c r="Y35" s="185"/>
      <c r="Z35" s="185"/>
      <c r="AA35" s="185"/>
      <c r="AB35" s="185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</row>
    <row r="36" spans="1:131" outlineLevel="1" x14ac:dyDescent="0.35">
      <c r="E36" s="185" t="s">
        <v>163</v>
      </c>
      <c r="F36" s="185"/>
      <c r="G36" s="185" t="str">
        <f xml:space="preserve"> SMU</f>
        <v>$ 000s</v>
      </c>
      <c r="H36" s="185"/>
      <c r="I36" s="26"/>
      <c r="J36" s="185">
        <f t="shared" ref="J36:AO36" si="14">I39</f>
        <v>0</v>
      </c>
      <c r="K36" s="185">
        <f t="shared" si="14"/>
        <v>0</v>
      </c>
      <c r="L36" s="185">
        <f t="shared" si="14"/>
        <v>0</v>
      </c>
      <c r="M36" s="185">
        <f t="shared" si="14"/>
        <v>0</v>
      </c>
      <c r="N36" s="185">
        <f t="shared" si="14"/>
        <v>0</v>
      </c>
      <c r="O36" s="185">
        <f t="shared" si="14"/>
        <v>0</v>
      </c>
      <c r="P36" s="185">
        <f t="shared" si="14"/>
        <v>0</v>
      </c>
      <c r="Q36" s="185">
        <f t="shared" si="14"/>
        <v>0</v>
      </c>
      <c r="R36" s="185">
        <f t="shared" si="14"/>
        <v>0</v>
      </c>
      <c r="S36" s="185">
        <f t="shared" si="14"/>
        <v>0</v>
      </c>
      <c r="T36" s="185">
        <f t="shared" si="14"/>
        <v>0</v>
      </c>
      <c r="U36" s="185">
        <f t="shared" si="14"/>
        <v>0</v>
      </c>
      <c r="V36" s="185">
        <f t="shared" si="14"/>
        <v>0</v>
      </c>
      <c r="W36" s="185">
        <f t="shared" si="14"/>
        <v>0</v>
      </c>
      <c r="X36" s="185">
        <f t="shared" si="14"/>
        <v>0</v>
      </c>
      <c r="Y36" s="185">
        <f t="shared" si="14"/>
        <v>0</v>
      </c>
      <c r="Z36" s="185">
        <f t="shared" si="14"/>
        <v>0</v>
      </c>
      <c r="AA36" s="185">
        <f t="shared" si="14"/>
        <v>0</v>
      </c>
      <c r="AB36" s="185">
        <f t="shared" si="14"/>
        <v>0</v>
      </c>
      <c r="AC36" s="185">
        <f t="shared" si="14"/>
        <v>0</v>
      </c>
      <c r="AD36" s="185">
        <f t="shared" si="14"/>
        <v>0</v>
      </c>
      <c r="AE36" s="185">
        <f t="shared" si="14"/>
        <v>0</v>
      </c>
      <c r="AF36" s="185">
        <f t="shared" si="14"/>
        <v>0</v>
      </c>
      <c r="AG36" s="185">
        <f t="shared" si="14"/>
        <v>0</v>
      </c>
      <c r="AH36" s="185">
        <f t="shared" si="14"/>
        <v>0</v>
      </c>
      <c r="AI36" s="185">
        <f t="shared" si="14"/>
        <v>0</v>
      </c>
      <c r="AJ36" s="185">
        <f t="shared" si="14"/>
        <v>0</v>
      </c>
      <c r="AK36" s="185">
        <f t="shared" si="14"/>
        <v>0</v>
      </c>
      <c r="AL36" s="185">
        <f t="shared" si="14"/>
        <v>0</v>
      </c>
      <c r="AM36" s="185">
        <f t="shared" si="14"/>
        <v>0</v>
      </c>
      <c r="AN36" s="185">
        <f t="shared" si="14"/>
        <v>0</v>
      </c>
      <c r="AO36" s="185">
        <f t="shared" si="14"/>
        <v>0</v>
      </c>
      <c r="AP36" s="185">
        <f t="shared" ref="AP36:BU36" si="15">AO39</f>
        <v>0</v>
      </c>
      <c r="AQ36" s="185">
        <f t="shared" si="15"/>
        <v>0</v>
      </c>
      <c r="AR36" s="185">
        <f t="shared" si="15"/>
        <v>0</v>
      </c>
      <c r="AS36" s="185">
        <f t="shared" si="15"/>
        <v>0</v>
      </c>
      <c r="AT36" s="185">
        <f t="shared" si="15"/>
        <v>0</v>
      </c>
      <c r="AU36" s="185">
        <f t="shared" si="15"/>
        <v>0</v>
      </c>
      <c r="AV36" s="185">
        <f t="shared" si="15"/>
        <v>0</v>
      </c>
      <c r="AW36" s="185">
        <f t="shared" si="15"/>
        <v>0</v>
      </c>
      <c r="AX36" s="185">
        <f t="shared" si="15"/>
        <v>0</v>
      </c>
      <c r="AY36" s="185">
        <f t="shared" si="15"/>
        <v>0</v>
      </c>
      <c r="AZ36" s="185">
        <f t="shared" si="15"/>
        <v>0</v>
      </c>
      <c r="BA36" s="185">
        <f t="shared" si="15"/>
        <v>0</v>
      </c>
      <c r="BB36" s="185">
        <f t="shared" si="15"/>
        <v>0</v>
      </c>
      <c r="BC36" s="185">
        <f t="shared" si="15"/>
        <v>0</v>
      </c>
      <c r="BD36" s="185">
        <f t="shared" si="15"/>
        <v>0</v>
      </c>
      <c r="BE36" s="185">
        <f t="shared" si="15"/>
        <v>0</v>
      </c>
      <c r="BF36" s="185">
        <f t="shared" si="15"/>
        <v>0</v>
      </c>
      <c r="BG36" s="185">
        <f t="shared" si="15"/>
        <v>0</v>
      </c>
      <c r="BH36" s="185">
        <f t="shared" si="15"/>
        <v>0</v>
      </c>
      <c r="BI36" s="185">
        <f t="shared" si="15"/>
        <v>0</v>
      </c>
      <c r="BJ36" s="185">
        <f t="shared" si="15"/>
        <v>0</v>
      </c>
      <c r="BK36" s="185">
        <f t="shared" si="15"/>
        <v>0</v>
      </c>
      <c r="BL36" s="185">
        <f t="shared" si="15"/>
        <v>0</v>
      </c>
      <c r="BM36" s="185">
        <f t="shared" si="15"/>
        <v>0</v>
      </c>
      <c r="BN36" s="185">
        <f t="shared" si="15"/>
        <v>0</v>
      </c>
      <c r="BO36" s="185">
        <f t="shared" si="15"/>
        <v>0</v>
      </c>
      <c r="BP36" s="185">
        <f t="shared" si="15"/>
        <v>0</v>
      </c>
      <c r="BQ36" s="185">
        <f t="shared" si="15"/>
        <v>0</v>
      </c>
      <c r="BR36" s="185">
        <f t="shared" si="15"/>
        <v>0</v>
      </c>
      <c r="BS36" s="185">
        <f t="shared" si="15"/>
        <v>0</v>
      </c>
      <c r="BT36" s="185">
        <f t="shared" si="15"/>
        <v>0</v>
      </c>
      <c r="BU36" s="185">
        <f t="shared" si="15"/>
        <v>0</v>
      </c>
      <c r="BV36" s="185">
        <f t="shared" ref="BV36:DA36" si="16">BU39</f>
        <v>0</v>
      </c>
      <c r="BW36" s="185">
        <f t="shared" si="16"/>
        <v>0</v>
      </c>
      <c r="BX36" s="185">
        <f t="shared" si="16"/>
        <v>0</v>
      </c>
      <c r="BY36" s="185">
        <f t="shared" si="16"/>
        <v>0</v>
      </c>
      <c r="BZ36" s="185">
        <f t="shared" si="16"/>
        <v>0</v>
      </c>
      <c r="CA36" s="185">
        <f t="shared" si="16"/>
        <v>0</v>
      </c>
      <c r="CB36" s="185">
        <f t="shared" si="16"/>
        <v>0</v>
      </c>
      <c r="CC36" s="185">
        <f t="shared" si="16"/>
        <v>0</v>
      </c>
      <c r="CD36" s="185">
        <f t="shared" si="16"/>
        <v>0</v>
      </c>
      <c r="CE36" s="185">
        <f t="shared" si="16"/>
        <v>0</v>
      </c>
      <c r="CF36" s="185">
        <f t="shared" si="16"/>
        <v>0</v>
      </c>
      <c r="CG36" s="185">
        <f t="shared" si="16"/>
        <v>0</v>
      </c>
      <c r="CH36" s="185">
        <f t="shared" si="16"/>
        <v>0</v>
      </c>
      <c r="CI36" s="185">
        <f t="shared" si="16"/>
        <v>0</v>
      </c>
      <c r="CJ36" s="185">
        <f t="shared" si="16"/>
        <v>0</v>
      </c>
      <c r="CK36" s="185">
        <f t="shared" si="16"/>
        <v>0</v>
      </c>
      <c r="CL36" s="185">
        <f t="shared" si="16"/>
        <v>0</v>
      </c>
      <c r="CM36" s="185">
        <f t="shared" si="16"/>
        <v>0</v>
      </c>
      <c r="CN36" s="185">
        <f t="shared" si="16"/>
        <v>0</v>
      </c>
      <c r="CO36" s="185">
        <f t="shared" si="16"/>
        <v>0</v>
      </c>
      <c r="CP36" s="185">
        <f t="shared" si="16"/>
        <v>0</v>
      </c>
      <c r="CQ36" s="185">
        <f t="shared" si="16"/>
        <v>0</v>
      </c>
      <c r="CR36" s="185">
        <f t="shared" si="16"/>
        <v>0</v>
      </c>
      <c r="CS36" s="185">
        <f t="shared" si="16"/>
        <v>0</v>
      </c>
      <c r="CT36" s="185">
        <f t="shared" si="16"/>
        <v>0</v>
      </c>
      <c r="CU36" s="185">
        <f t="shared" si="16"/>
        <v>0</v>
      </c>
      <c r="CV36" s="185">
        <f t="shared" si="16"/>
        <v>0</v>
      </c>
      <c r="CW36" s="185">
        <f t="shared" si="16"/>
        <v>0</v>
      </c>
      <c r="CX36" s="185">
        <f t="shared" si="16"/>
        <v>0</v>
      </c>
      <c r="CY36" s="185">
        <f t="shared" si="16"/>
        <v>0</v>
      </c>
      <c r="CZ36" s="185">
        <f t="shared" si="16"/>
        <v>0</v>
      </c>
      <c r="DA36" s="185">
        <f t="shared" si="16"/>
        <v>0</v>
      </c>
      <c r="DB36" s="185">
        <f t="shared" ref="DB36:EA36" si="17">DA39</f>
        <v>0</v>
      </c>
      <c r="DC36" s="185">
        <f t="shared" si="17"/>
        <v>0</v>
      </c>
      <c r="DD36" s="185">
        <f t="shared" si="17"/>
        <v>0</v>
      </c>
      <c r="DE36" s="185">
        <f t="shared" si="17"/>
        <v>0</v>
      </c>
      <c r="DF36" s="185">
        <f t="shared" si="17"/>
        <v>0</v>
      </c>
      <c r="DG36" s="185">
        <f t="shared" si="17"/>
        <v>0</v>
      </c>
      <c r="DH36" s="185">
        <f t="shared" si="17"/>
        <v>0</v>
      </c>
      <c r="DI36" s="185">
        <f t="shared" si="17"/>
        <v>0</v>
      </c>
      <c r="DJ36" s="185">
        <f t="shared" si="17"/>
        <v>0</v>
      </c>
      <c r="DK36" s="185">
        <f t="shared" si="17"/>
        <v>0</v>
      </c>
      <c r="DL36" s="185">
        <f t="shared" si="17"/>
        <v>0</v>
      </c>
      <c r="DM36" s="185">
        <f t="shared" si="17"/>
        <v>0</v>
      </c>
      <c r="DN36" s="185">
        <f t="shared" si="17"/>
        <v>0</v>
      </c>
      <c r="DO36" s="185">
        <f t="shared" si="17"/>
        <v>0</v>
      </c>
      <c r="DP36" s="185">
        <f t="shared" si="17"/>
        <v>0</v>
      </c>
      <c r="DQ36" s="185">
        <f t="shared" si="17"/>
        <v>0</v>
      </c>
      <c r="DR36" s="185">
        <f t="shared" si="17"/>
        <v>0</v>
      </c>
      <c r="DS36" s="185">
        <f t="shared" si="17"/>
        <v>0</v>
      </c>
      <c r="DT36" s="185">
        <f t="shared" si="17"/>
        <v>0</v>
      </c>
      <c r="DU36" s="185">
        <f t="shared" si="17"/>
        <v>0</v>
      </c>
      <c r="DV36" s="185">
        <f t="shared" si="17"/>
        <v>0</v>
      </c>
      <c r="DW36" s="185">
        <f t="shared" si="17"/>
        <v>0</v>
      </c>
      <c r="DX36" s="185">
        <f t="shared" si="17"/>
        <v>0</v>
      </c>
      <c r="DY36" s="185">
        <f t="shared" si="17"/>
        <v>0</v>
      </c>
      <c r="DZ36" s="185">
        <f t="shared" si="17"/>
        <v>0</v>
      </c>
      <c r="EA36" s="185">
        <f t="shared" si="17"/>
        <v>0</v>
      </c>
    </row>
    <row r="37" spans="1:131" s="122" customFormat="1" outlineLevel="1" x14ac:dyDescent="0.35">
      <c r="A37" s="8"/>
      <c r="B37" s="8"/>
      <c r="C37" s="13"/>
      <c r="D37" s="34"/>
      <c r="E37" s="484" t="str">
        <f xml:space="preserve"> 'FS Qtr'!E$50</f>
        <v>Cash flow available for dividends</v>
      </c>
      <c r="F37" s="484">
        <f xml:space="preserve"> 'FS Qtr'!F$50</f>
        <v>0</v>
      </c>
      <c r="G37" s="484" t="str">
        <f xml:space="preserve"> 'FS Qtr'!G$50</f>
        <v>$ 000s</v>
      </c>
      <c r="H37" s="484">
        <f xml:space="preserve"> 'FS Qtr'!H$50</f>
        <v>322667.04122730857</v>
      </c>
      <c r="I37" s="484">
        <f xml:space="preserve"> 'FS Qtr'!I$50</f>
        <v>0</v>
      </c>
      <c r="J37" s="484">
        <f xml:space="preserve"> 'FS Qtr'!J$50</f>
        <v>0</v>
      </c>
      <c r="K37" s="484">
        <f xml:space="preserve"> 'FS Qtr'!K$50</f>
        <v>0</v>
      </c>
      <c r="L37" s="484">
        <f xml:space="preserve"> 'FS Qtr'!L$50</f>
        <v>0</v>
      </c>
      <c r="M37" s="484">
        <f xml:space="preserve"> 'FS Qtr'!M$50</f>
        <v>1519.3516483516487</v>
      </c>
      <c r="N37" s="484">
        <f xml:space="preserve"> 'FS Qtr'!N$50</f>
        <v>5023.8865989309606</v>
      </c>
      <c r="O37" s="484">
        <f xml:space="preserve"> 'FS Qtr'!O$50</f>
        <v>4170.5295879755431</v>
      </c>
      <c r="P37" s="484">
        <f xml:space="preserve"> 'FS Qtr'!P$50</f>
        <v>2028.6153260439305</v>
      </c>
      <c r="Q37" s="484">
        <f xml:space="preserve"> 'FS Qtr'!Q$50</f>
        <v>3006.71803994626</v>
      </c>
      <c r="R37" s="484">
        <f xml:space="preserve"> 'FS Qtr'!R$50</f>
        <v>4989.357079414217</v>
      </c>
      <c r="S37" s="484">
        <f xml:space="preserve"> 'FS Qtr'!S$50</f>
        <v>4140.2320518402594</v>
      </c>
      <c r="T37" s="484">
        <f xml:space="preserve"> 'FS Qtr'!T$50</f>
        <v>2008.9959885590401</v>
      </c>
      <c r="U37" s="484">
        <f xml:space="preserve"> 'FS Qtr'!U$50</f>
        <v>2982.0798495086847</v>
      </c>
      <c r="V37" s="484">
        <f xml:space="preserve"> 'FS Qtr'!V$50</f>
        <v>4954.807212342962</v>
      </c>
      <c r="W37" s="484">
        <f xml:space="preserve"> 'FS Qtr'!W$50</f>
        <v>4109.8928399861561</v>
      </c>
      <c r="X37" s="484">
        <f xml:space="preserve"> 'FS Qtr'!X$50</f>
        <v>2005.5450977648127</v>
      </c>
      <c r="Y37" s="484">
        <f xml:space="preserve"> 'FS Qtr'!Y$50</f>
        <v>2941.1063861909197</v>
      </c>
      <c r="Z37" s="484">
        <f xml:space="preserve"> 'FS Qtr'!Z$50</f>
        <v>4920.2332273080128</v>
      </c>
      <c r="AA37" s="484">
        <f xml:space="preserve"> 'FS Qtr'!AA$50</f>
        <v>4079.5082826027474</v>
      </c>
      <c r="AB37" s="484">
        <f xml:space="preserve"> 'FS Qtr'!AB$50</f>
        <v>1969.4708359471479</v>
      </c>
      <c r="AC37" s="484">
        <f xml:space="preserve"> 'FS Qtr'!AC$50</f>
        <v>2932.5824991845047</v>
      </c>
      <c r="AD37" s="484">
        <f xml:space="preserve"> 'FS Qtr'!AD$50</f>
        <v>4885.6312946429462</v>
      </c>
      <c r="AE37" s="484">
        <f xml:space="preserve"> 'FS Qtr'!AE$50</f>
        <v>4049.0746500107443</v>
      </c>
      <c r="AF37" s="484">
        <f xml:space="preserve"> 'FS Qtr'!AF$50</f>
        <v>1949.5581621709948</v>
      </c>
      <c r="AG37" s="484">
        <f xml:space="preserve"> 'FS Qtr'!AG$50</f>
        <v>2907.71613842746</v>
      </c>
      <c r="AH37" s="484">
        <f xml:space="preserve"> 'FS Qtr'!AH$50</f>
        <v>4850.9975241468455</v>
      </c>
      <c r="AI37" s="484">
        <f xml:space="preserve"> 'FS Qtr'!AI$50</f>
        <v>4018.5881513856307</v>
      </c>
      <c r="AJ37" s="484">
        <f xml:space="preserve"> 'FS Qtr'!AJ$50</f>
        <v>1929.5407479852247</v>
      </c>
      <c r="AK37" s="484">
        <f xml:space="preserve"> 'FS Qtr'!AK$50</f>
        <v>2882.7664163421891</v>
      </c>
      <c r="AL37" s="484">
        <f xml:space="preserve"> 'FS Qtr'!AL$50</f>
        <v>4816.327963781755</v>
      </c>
      <c r="AM37" s="484">
        <f xml:space="preserve"> 'FS Qtr'!AM$50</f>
        <v>3988.0449334558452</v>
      </c>
      <c r="AN37" s="484">
        <f xml:space="preserve"> 'FS Qtr'!AN$50</f>
        <v>1925.2066305179528</v>
      </c>
      <c r="AO37" s="484">
        <f xml:space="preserve"> 'FS Qtr'!AO$50</f>
        <v>2841.9379521318856</v>
      </c>
      <c r="AP37" s="484">
        <f xml:space="preserve"> 'FS Qtr'!AP$50</f>
        <v>4781.6185983442665</v>
      </c>
      <c r="AQ37" s="484">
        <f xml:space="preserve"> 'FS Qtr'!AQ$50</f>
        <v>3957.4410791751011</v>
      </c>
      <c r="AR37" s="484">
        <f xml:space="preserve"> 'FS Qtr'!AR$50</f>
        <v>1889.1772904874442</v>
      </c>
      <c r="AS37" s="484">
        <f xml:space="preserve"> 'FS Qtr'!AS$50</f>
        <v>2832.6017911092231</v>
      </c>
      <c r="AT37" s="484">
        <f xml:space="preserve"> 'FS Qtr'!AT$50</f>
        <v>4746.8653481107795</v>
      </c>
      <c r="AU37" s="484">
        <f xml:space="preserve"> 'FS Qtr'!AU$50</f>
        <v>3926.7726063682762</v>
      </c>
      <c r="AV37" s="484">
        <f xml:space="preserve"> 'FS Qtr'!AV$50</f>
        <v>1868.823879593665</v>
      </c>
      <c r="AW37" s="484">
        <f xml:space="preserve"> 'FS Qtr'!AW$50</f>
        <v>2807.3791745912417</v>
      </c>
      <c r="AX37" s="484">
        <f xml:space="preserve"> 'FS Qtr'!AX$50</f>
        <v>4712.0640674558335</v>
      </c>
      <c r="AY37" s="484">
        <f xml:space="preserve"> 'FS Qtr'!AY$50</f>
        <v>3896.0354663503745</v>
      </c>
      <c r="AZ37" s="484">
        <f xml:space="preserve"> 'FS Qtr'!AZ$50</f>
        <v>1848.3509904106313</v>
      </c>
      <c r="BA37" s="484">
        <f xml:space="preserve"> 'FS Qtr'!BA$50</f>
        <v>2782.0577672391714</v>
      </c>
      <c r="BB37" s="484">
        <f xml:space="preserve"> 'FS Qtr'!BB$50</f>
        <v>4677.2105434430441</v>
      </c>
      <c r="BC37" s="484">
        <f xml:space="preserve"> 'FS Qtr'!BC$50</f>
        <v>3865.225542517991</v>
      </c>
      <c r="BD37" s="484">
        <f xml:space="preserve"> 'FS Qtr'!BD$50</f>
        <v>1843.0720590969331</v>
      </c>
      <c r="BE37" s="484">
        <f xml:space="preserve"> 'FS Qtr'!BE$50</f>
        <v>2741.3162515247823</v>
      </c>
      <c r="BF37" s="484">
        <f xml:space="preserve"> 'FS Qtr'!BF$50</f>
        <v>4642.3004943880223</v>
      </c>
      <c r="BG37" s="484">
        <f xml:space="preserve"> 'FS Qtr'!BG$50</f>
        <v>3834.3386489127424</v>
      </c>
      <c r="BH37" s="484">
        <f xml:space="preserve"> 'FS Qtr'!BH$50</f>
        <v>1807.0312923881415</v>
      </c>
      <c r="BI37" s="484">
        <f xml:space="preserve"> 'FS Qtr'!BI$50</f>
        <v>2731.1023978583507</v>
      </c>
      <c r="BJ37" s="484">
        <f xml:space="preserve"> 'FS Qtr'!BJ$50</f>
        <v>4607.3295683927436</v>
      </c>
      <c r="BK37" s="484">
        <f xml:space="preserve"> 'FS Qtr'!BK$50</f>
        <v>3803.3705287560883</v>
      </c>
      <c r="BL37" s="484">
        <f xml:space="preserve"> 'FS Qtr'!BL$50</f>
        <v>1786.1765635552633</v>
      </c>
      <c r="BM37" s="484">
        <f xml:space="preserve"> 'FS Qtr'!BM$50</f>
        <v>2705.4601656930258</v>
      </c>
      <c r="BN37" s="484">
        <f xml:space="preserve"> 'FS Qtr'!BN$50</f>
        <v>4572.2933418507855</v>
      </c>
      <c r="BO37" s="484">
        <f xml:space="preserve"> 'FS Qtr'!BO$50</f>
        <v>3772.3168529549539</v>
      </c>
      <c r="BP37" s="484">
        <f xml:space="preserve"> 'FS Qtr'!BP$50</f>
        <v>1765.1865135060509</v>
      </c>
      <c r="BQ37" s="484">
        <f xml:space="preserve"> 'FS Qtr'!BQ$50</f>
        <v>2679.7025994275532</v>
      </c>
      <c r="BR37" s="484">
        <f xml:space="preserve"> 'FS Qtr'!BR$50</f>
        <v>4537.1873179228514</v>
      </c>
      <c r="BS37" s="484">
        <f xml:space="preserve"> 'FS Qtr'!BS$50</f>
        <v>3741.1732185775827</v>
      </c>
      <c r="BT37" s="484">
        <f xml:space="preserve"> 'FS Qtr'!BT$50</f>
        <v>1758.8958323021477</v>
      </c>
      <c r="BU37" s="484">
        <f xml:space="preserve"> 'FS Qtr'!BU$50</f>
        <v>2638.9865438332372</v>
      </c>
      <c r="BV37" s="484">
        <f xml:space="preserve"> 'FS Qtr'!BV$50</f>
        <v>4502.0069249819471</v>
      </c>
      <c r="BW37" s="484">
        <f xml:space="preserve"> 'FS Qtr'!BW$50</f>
        <v>3709.9351472990134</v>
      </c>
      <c r="BX37" s="484">
        <f xml:space="preserve"> 'FS Qtr'!BX$50</f>
        <v>1722.7837962499902</v>
      </c>
      <c r="BY37" s="484">
        <f xml:space="preserve"> 'FS Qtr'!BY$50</f>
        <v>2627.8241038459855</v>
      </c>
      <c r="BZ37" s="484">
        <f xml:space="preserve"> 'FS Qtr'!BZ$50</f>
        <v>4466.7475150276478</v>
      </c>
      <c r="CA37" s="484">
        <f xml:space="preserve"> 'FS Qtr'!CA$50</f>
        <v>3678.5980838155601</v>
      </c>
      <c r="CB37" s="484">
        <f xml:space="preserve"> 'FS Qtr'!CB$50</f>
        <v>1701.3626095709205</v>
      </c>
      <c r="CC37" s="484">
        <f xml:space="preserve"> 'FS Qtr'!CC$50</f>
        <v>2601.6942997167585</v>
      </c>
      <c r="CD37" s="484">
        <f xml:space="preserve"> 'FS Qtr'!CD$50</f>
        <v>4431.4043620687899</v>
      </c>
      <c r="CE37" s="484">
        <f xml:space="preserve"> 'FS Qtr'!CE$50</f>
        <v>3647.1573942276741</v>
      </c>
      <c r="CF37" s="484">
        <f xml:space="preserve"> 'FS Qtr'!CF$50</f>
        <v>1679.7890595480376</v>
      </c>
      <c r="CG37" s="484">
        <f xml:space="preserve"> 'FS Qtr'!CG$50</f>
        <v>2575.4314086216336</v>
      </c>
      <c r="CH37" s="484">
        <f xml:space="preserve"> 'FS Qtr'!CH$50</f>
        <v>4395.9726604739562</v>
      </c>
      <c r="CI37" s="484">
        <f xml:space="preserve"> 'FS Qtr'!CI$50</f>
        <v>3615.6083643905404</v>
      </c>
      <c r="CJ37" s="484">
        <f xml:space="preserve"> 'FS Qtr'!CJ$50</f>
        <v>1672.4139038003891</v>
      </c>
      <c r="CK37" s="484">
        <f xml:space="preserve"> 'FS Qtr'!CK$50</f>
        <v>2534.6755740795943</v>
      </c>
      <c r="CL37" s="484">
        <f xml:space="preserve"> 'FS Qtr'!CL$50</f>
        <v>4360.4475232891255</v>
      </c>
      <c r="CM37" s="484">
        <f xml:space="preserve"> 'FS Qtr'!CM$50</f>
        <v>3583.9461982317816</v>
      </c>
      <c r="CN37" s="484">
        <f xml:space="preserve"> 'FS Qtr'!CN$50</f>
        <v>1636.1669478320509</v>
      </c>
      <c r="CO37" s="484">
        <f xml:space="preserve"> 'FS Qtr'!CO$50</f>
        <v>2522.4877250291902</v>
      </c>
      <c r="CP37" s="484">
        <f xml:space="preserve"> 'FS Qtr'!CP$50</f>
        <v>4324.8239805218018</v>
      </c>
      <c r="CQ37" s="484">
        <f xml:space="preserve"> 'FS Qtr'!CQ$50</f>
        <v>3552.1660160355682</v>
      </c>
      <c r="CR37" s="484">
        <f xml:space="preserve"> 'FS Qtr'!CR$50</f>
        <v>1614.109216234112</v>
      </c>
      <c r="CS37" s="484">
        <f xml:space="preserve"> 'FS Qtr'!CS$50</f>
        <v>2495.79740118472</v>
      </c>
      <c r="CT37" s="484">
        <f xml:space="preserve"> 'FS Qtr'!CT$50</f>
        <v>4289.0969773909501</v>
      </c>
      <c r="CU37" s="484">
        <f xml:space="preserve"> 'FS Qtr'!CU$50</f>
        <v>3520.2628526924959</v>
      </c>
      <c r="CV37" s="484">
        <f xml:space="preserve"> 'FS Qtr'!CV$50</f>
        <v>1591.8807780366615</v>
      </c>
      <c r="CW37" s="484">
        <f xml:space="preserve"> 'FS Qtr'!CW$50</f>
        <v>2468.9549241734603</v>
      </c>
      <c r="CX37" s="484">
        <f xml:space="preserve"> 'FS Qtr'!CX$50</f>
        <v>4253.2613725420415</v>
      </c>
      <c r="CY37" s="484">
        <f xml:space="preserve"> 'FS Qtr'!CY$50</f>
        <v>3488.2316559144965</v>
      </c>
      <c r="CZ37" s="484">
        <f xml:space="preserve"> 'FS Qtr'!CZ$50</f>
        <v>1583.3421581221173</v>
      </c>
      <c r="DA37" s="484">
        <f xml:space="preserve"> 'FS Qtr'!DA$50</f>
        <v>2428.0899825412234</v>
      </c>
      <c r="DB37" s="484">
        <f xml:space="preserve"> 'FS Qtr'!DB$50</f>
        <v>4217.3119362265334</v>
      </c>
      <c r="DC37" s="484">
        <f xml:space="preserve"> 'FS Qtr'!DC$50</f>
        <v>3456.0672844141181</v>
      </c>
      <c r="DD37" s="484">
        <f xml:space="preserve"> 'FS Qtr'!DD$50</f>
        <v>1546.8924844518847</v>
      </c>
      <c r="DE37" s="484">
        <f xml:space="preserve"> 'FS Qtr'!DE$50</f>
        <v>2414.7934808728296</v>
      </c>
      <c r="DF37" s="484">
        <f xml:space="preserve"> 'FS Qtr'!DF$50</f>
        <v>4181.2433484450221</v>
      </c>
      <c r="DG37" s="484">
        <f xml:space="preserve"> 'FS Qtr'!DG$50</f>
        <v>3423.7645060474233</v>
      </c>
      <c r="DH37" s="484">
        <f xml:space="preserve"> 'FS Qtr'!DH$50</f>
        <v>1524.1227535633093</v>
      </c>
      <c r="DI37" s="484">
        <f xml:space="preserve"> 'FS Qtr'!DI$50</f>
        <v>1239.2070627614662</v>
      </c>
      <c r="DJ37" s="484">
        <f xml:space="preserve"> 'FS Qtr'!DJ$50</f>
        <v>0</v>
      </c>
      <c r="DK37" s="484">
        <f xml:space="preserve"> 'FS Qtr'!DK$50</f>
        <v>0</v>
      </c>
      <c r="DL37" s="484">
        <f xml:space="preserve"> 'FS Qtr'!DL$50</f>
        <v>0</v>
      </c>
      <c r="DM37" s="484">
        <f xml:space="preserve"> 'FS Qtr'!DM$50</f>
        <v>0</v>
      </c>
      <c r="DN37" s="484">
        <f xml:space="preserve"> 'FS Qtr'!DN$50</f>
        <v>0</v>
      </c>
      <c r="DO37" s="484">
        <f xml:space="preserve"> 'FS Qtr'!DO$50</f>
        <v>0</v>
      </c>
      <c r="DP37" s="484">
        <f xml:space="preserve"> 'FS Qtr'!DP$50</f>
        <v>0</v>
      </c>
      <c r="DQ37" s="484">
        <f xml:space="preserve"> 'FS Qtr'!DQ$50</f>
        <v>0</v>
      </c>
      <c r="DR37" s="484">
        <f xml:space="preserve"> 'FS Qtr'!DR$50</f>
        <v>0</v>
      </c>
      <c r="DS37" s="484">
        <f xml:space="preserve"> 'FS Qtr'!DS$50</f>
        <v>0</v>
      </c>
      <c r="DT37" s="484">
        <f xml:space="preserve"> 'FS Qtr'!DT$50</f>
        <v>0</v>
      </c>
      <c r="DU37" s="484">
        <f xml:space="preserve"> 'FS Qtr'!DU$50</f>
        <v>0</v>
      </c>
      <c r="DV37" s="484">
        <f xml:space="preserve"> 'FS Qtr'!DV$50</f>
        <v>0</v>
      </c>
      <c r="DW37" s="484">
        <f xml:space="preserve"> 'FS Qtr'!DW$50</f>
        <v>0</v>
      </c>
      <c r="DX37" s="484">
        <f xml:space="preserve"> 'FS Qtr'!DX$50</f>
        <v>0</v>
      </c>
      <c r="DY37" s="484">
        <f xml:space="preserve"> 'FS Qtr'!DY$50</f>
        <v>0</v>
      </c>
      <c r="DZ37" s="484">
        <f xml:space="preserve"> 'FS Qtr'!DZ$50</f>
        <v>0</v>
      </c>
      <c r="EA37" s="484">
        <f xml:space="preserve"> 'FS Qtr'!EA$50</f>
        <v>0</v>
      </c>
    </row>
    <row r="38" spans="1:131" s="122" customFormat="1" outlineLevel="1" x14ac:dyDescent="0.35">
      <c r="A38" s="8"/>
      <c r="B38" s="8"/>
      <c r="C38" s="13"/>
      <c r="D38" s="34"/>
      <c r="E38" s="552" t="str">
        <f t="shared" ref="E38:AJ38" si="18" xml:space="preserve"> E$56</f>
        <v>Dividends paid POS</v>
      </c>
      <c r="F38" s="552">
        <f t="shared" si="18"/>
        <v>0</v>
      </c>
      <c r="G38" s="552" t="str">
        <f t="shared" si="18"/>
        <v>$ 000s</v>
      </c>
      <c r="H38" s="552">
        <f t="shared" si="18"/>
        <v>322667.04122730857</v>
      </c>
      <c r="I38" s="552">
        <f t="shared" si="18"/>
        <v>0</v>
      </c>
      <c r="J38" s="552">
        <f t="shared" si="18"/>
        <v>0</v>
      </c>
      <c r="K38" s="552">
        <f t="shared" si="18"/>
        <v>0</v>
      </c>
      <c r="L38" s="552">
        <f t="shared" si="18"/>
        <v>0</v>
      </c>
      <c r="M38" s="552">
        <f t="shared" si="18"/>
        <v>1519.3516483516487</v>
      </c>
      <c r="N38" s="552">
        <f t="shared" si="18"/>
        <v>5023.8865989309606</v>
      </c>
      <c r="O38" s="552">
        <f t="shared" si="18"/>
        <v>4170.5295879755431</v>
      </c>
      <c r="P38" s="552">
        <f t="shared" si="18"/>
        <v>2028.6153260439305</v>
      </c>
      <c r="Q38" s="552">
        <f t="shared" si="18"/>
        <v>3006.71803994626</v>
      </c>
      <c r="R38" s="552">
        <f t="shared" si="18"/>
        <v>4989.357079414217</v>
      </c>
      <c r="S38" s="552">
        <f t="shared" si="18"/>
        <v>4140.2320518402594</v>
      </c>
      <c r="T38" s="552">
        <f t="shared" si="18"/>
        <v>2008.9959885590401</v>
      </c>
      <c r="U38" s="552">
        <f t="shared" si="18"/>
        <v>2982.0798495086847</v>
      </c>
      <c r="V38" s="552">
        <f t="shared" si="18"/>
        <v>4954.807212342962</v>
      </c>
      <c r="W38" s="552">
        <f t="shared" si="18"/>
        <v>4109.8928399861561</v>
      </c>
      <c r="X38" s="552">
        <f t="shared" si="18"/>
        <v>2005.5450977648127</v>
      </c>
      <c r="Y38" s="552">
        <f t="shared" si="18"/>
        <v>2941.1063861909197</v>
      </c>
      <c r="Z38" s="552">
        <f t="shared" si="18"/>
        <v>4920.2332273080128</v>
      </c>
      <c r="AA38" s="552">
        <f t="shared" si="18"/>
        <v>4079.5082826027474</v>
      </c>
      <c r="AB38" s="552">
        <f t="shared" si="18"/>
        <v>1969.4708359471479</v>
      </c>
      <c r="AC38" s="552">
        <f t="shared" si="18"/>
        <v>2932.5824991845047</v>
      </c>
      <c r="AD38" s="552">
        <f t="shared" si="18"/>
        <v>4885.6312946429462</v>
      </c>
      <c r="AE38" s="552">
        <f t="shared" si="18"/>
        <v>4049.0746500107443</v>
      </c>
      <c r="AF38" s="552">
        <f t="shared" si="18"/>
        <v>1949.5581621709948</v>
      </c>
      <c r="AG38" s="552">
        <f t="shared" si="18"/>
        <v>2907.71613842746</v>
      </c>
      <c r="AH38" s="552">
        <f t="shared" si="18"/>
        <v>4850.9975241468455</v>
      </c>
      <c r="AI38" s="552">
        <f t="shared" si="18"/>
        <v>4018.5881513856307</v>
      </c>
      <c r="AJ38" s="552">
        <f t="shared" si="18"/>
        <v>1929.5407479852247</v>
      </c>
      <c r="AK38" s="552">
        <f t="shared" ref="AK38:BP38" si="19" xml:space="preserve"> AK$56</f>
        <v>2882.7664163421891</v>
      </c>
      <c r="AL38" s="552">
        <f t="shared" si="19"/>
        <v>4816.327963781755</v>
      </c>
      <c r="AM38" s="552">
        <f t="shared" si="19"/>
        <v>3988.0449334558452</v>
      </c>
      <c r="AN38" s="552">
        <f t="shared" si="19"/>
        <v>1925.2066305179528</v>
      </c>
      <c r="AO38" s="552">
        <f t="shared" si="19"/>
        <v>2841.9379521318856</v>
      </c>
      <c r="AP38" s="552">
        <f t="shared" si="19"/>
        <v>4781.6185983442665</v>
      </c>
      <c r="AQ38" s="552">
        <f t="shared" si="19"/>
        <v>3957.4410791751011</v>
      </c>
      <c r="AR38" s="552">
        <f t="shared" si="19"/>
        <v>1889.1772904874442</v>
      </c>
      <c r="AS38" s="552">
        <f t="shared" si="19"/>
        <v>2832.6017911092231</v>
      </c>
      <c r="AT38" s="552">
        <f t="shared" si="19"/>
        <v>4746.8653481107795</v>
      </c>
      <c r="AU38" s="552">
        <f t="shared" si="19"/>
        <v>3926.7726063682762</v>
      </c>
      <c r="AV38" s="552">
        <f t="shared" si="19"/>
        <v>1868.823879593665</v>
      </c>
      <c r="AW38" s="552">
        <f t="shared" si="19"/>
        <v>2807.3791745912417</v>
      </c>
      <c r="AX38" s="552">
        <f t="shared" si="19"/>
        <v>4712.0640674558335</v>
      </c>
      <c r="AY38" s="552">
        <f t="shared" si="19"/>
        <v>3896.0354663503745</v>
      </c>
      <c r="AZ38" s="552">
        <f t="shared" si="19"/>
        <v>1848.3509904106313</v>
      </c>
      <c r="BA38" s="552">
        <f t="shared" si="19"/>
        <v>2782.0577672391714</v>
      </c>
      <c r="BB38" s="552">
        <f t="shared" si="19"/>
        <v>4677.2105434430441</v>
      </c>
      <c r="BC38" s="552">
        <f t="shared" si="19"/>
        <v>3865.225542517991</v>
      </c>
      <c r="BD38" s="552">
        <f t="shared" si="19"/>
        <v>1843.0720590969331</v>
      </c>
      <c r="BE38" s="552">
        <f t="shared" si="19"/>
        <v>2741.3162515247823</v>
      </c>
      <c r="BF38" s="552">
        <f t="shared" si="19"/>
        <v>4642.3004943880223</v>
      </c>
      <c r="BG38" s="552">
        <f t="shared" si="19"/>
        <v>3834.3386489127424</v>
      </c>
      <c r="BH38" s="552">
        <f t="shared" si="19"/>
        <v>1807.0312923881415</v>
      </c>
      <c r="BI38" s="552">
        <f t="shared" si="19"/>
        <v>2731.1023978583507</v>
      </c>
      <c r="BJ38" s="552">
        <f t="shared" si="19"/>
        <v>4607.3295683927436</v>
      </c>
      <c r="BK38" s="552">
        <f t="shared" si="19"/>
        <v>3803.3705287560883</v>
      </c>
      <c r="BL38" s="552">
        <f t="shared" si="19"/>
        <v>1786.1765635552633</v>
      </c>
      <c r="BM38" s="552">
        <f t="shared" si="19"/>
        <v>2705.4601656930258</v>
      </c>
      <c r="BN38" s="552">
        <f t="shared" si="19"/>
        <v>4572.2933418507855</v>
      </c>
      <c r="BO38" s="552">
        <f t="shared" si="19"/>
        <v>3772.3168529549539</v>
      </c>
      <c r="BP38" s="552">
        <f t="shared" si="19"/>
        <v>1765.1865135060509</v>
      </c>
      <c r="BQ38" s="552">
        <f t="shared" ref="BQ38:CV38" si="20" xml:space="preserve"> BQ$56</f>
        <v>2679.7025994275532</v>
      </c>
      <c r="BR38" s="552">
        <f t="shared" si="20"/>
        <v>4537.1873179228514</v>
      </c>
      <c r="BS38" s="552">
        <f t="shared" si="20"/>
        <v>3741.1732185775827</v>
      </c>
      <c r="BT38" s="552">
        <f t="shared" si="20"/>
        <v>1758.8958323021477</v>
      </c>
      <c r="BU38" s="552">
        <f t="shared" si="20"/>
        <v>2638.9865438332372</v>
      </c>
      <c r="BV38" s="552">
        <f t="shared" si="20"/>
        <v>4502.0069249819471</v>
      </c>
      <c r="BW38" s="552">
        <f t="shared" si="20"/>
        <v>3709.9351472990134</v>
      </c>
      <c r="BX38" s="552">
        <f t="shared" si="20"/>
        <v>1722.7837962499902</v>
      </c>
      <c r="BY38" s="552">
        <f t="shared" si="20"/>
        <v>2627.8241038459855</v>
      </c>
      <c r="BZ38" s="552">
        <f t="shared" si="20"/>
        <v>4466.7475150276478</v>
      </c>
      <c r="CA38" s="552">
        <f t="shared" si="20"/>
        <v>3678.5980838155601</v>
      </c>
      <c r="CB38" s="552">
        <f t="shared" si="20"/>
        <v>1701.3626095709205</v>
      </c>
      <c r="CC38" s="552">
        <f t="shared" si="20"/>
        <v>2601.6942997167585</v>
      </c>
      <c r="CD38" s="552">
        <f t="shared" si="20"/>
        <v>4431.4043620687899</v>
      </c>
      <c r="CE38" s="552">
        <f t="shared" si="20"/>
        <v>3647.1573942276741</v>
      </c>
      <c r="CF38" s="552">
        <f t="shared" si="20"/>
        <v>1679.7890595480376</v>
      </c>
      <c r="CG38" s="552">
        <f t="shared" si="20"/>
        <v>2575.4314086216336</v>
      </c>
      <c r="CH38" s="552">
        <f t="shared" si="20"/>
        <v>4395.9726604739562</v>
      </c>
      <c r="CI38" s="552">
        <f t="shared" si="20"/>
        <v>3615.6083643905404</v>
      </c>
      <c r="CJ38" s="552">
        <f t="shared" si="20"/>
        <v>1672.4139038003891</v>
      </c>
      <c r="CK38" s="552">
        <f t="shared" si="20"/>
        <v>2534.6755740795943</v>
      </c>
      <c r="CL38" s="552">
        <f t="shared" si="20"/>
        <v>4360.4475232891255</v>
      </c>
      <c r="CM38" s="552">
        <f t="shared" si="20"/>
        <v>3583.9461982317816</v>
      </c>
      <c r="CN38" s="552">
        <f t="shared" si="20"/>
        <v>1636.1669478320509</v>
      </c>
      <c r="CO38" s="552">
        <f t="shared" si="20"/>
        <v>2522.4877250291902</v>
      </c>
      <c r="CP38" s="552">
        <f t="shared" si="20"/>
        <v>4324.8239805218018</v>
      </c>
      <c r="CQ38" s="552">
        <f t="shared" si="20"/>
        <v>3552.1660160355682</v>
      </c>
      <c r="CR38" s="552">
        <f t="shared" si="20"/>
        <v>1614.109216234112</v>
      </c>
      <c r="CS38" s="552">
        <f t="shared" si="20"/>
        <v>2495.79740118472</v>
      </c>
      <c r="CT38" s="552">
        <f t="shared" si="20"/>
        <v>4289.0969773909501</v>
      </c>
      <c r="CU38" s="552">
        <f t="shared" si="20"/>
        <v>3520.2628526924959</v>
      </c>
      <c r="CV38" s="552">
        <f t="shared" si="20"/>
        <v>1591.8807780366615</v>
      </c>
      <c r="CW38" s="552">
        <f t="shared" ref="CW38:EA38" si="21" xml:space="preserve"> CW$56</f>
        <v>2468.9549241734603</v>
      </c>
      <c r="CX38" s="552">
        <f t="shared" si="21"/>
        <v>4253.2613725420415</v>
      </c>
      <c r="CY38" s="552">
        <f t="shared" si="21"/>
        <v>3488.2316559144965</v>
      </c>
      <c r="CZ38" s="552">
        <f t="shared" si="21"/>
        <v>1583.3421581221173</v>
      </c>
      <c r="DA38" s="552">
        <f t="shared" si="21"/>
        <v>2428.0899825412234</v>
      </c>
      <c r="DB38" s="552">
        <f t="shared" si="21"/>
        <v>4217.3119362265334</v>
      </c>
      <c r="DC38" s="552">
        <f t="shared" si="21"/>
        <v>3456.0672844141181</v>
      </c>
      <c r="DD38" s="552">
        <f t="shared" si="21"/>
        <v>1546.8924844518847</v>
      </c>
      <c r="DE38" s="552">
        <f t="shared" si="21"/>
        <v>2414.7934808728296</v>
      </c>
      <c r="DF38" s="552">
        <f t="shared" si="21"/>
        <v>4181.2433484450221</v>
      </c>
      <c r="DG38" s="552">
        <f t="shared" si="21"/>
        <v>3423.7645060474233</v>
      </c>
      <c r="DH38" s="552">
        <f t="shared" si="21"/>
        <v>1524.1227535633093</v>
      </c>
      <c r="DI38" s="552">
        <f t="shared" si="21"/>
        <v>1239.2070627614662</v>
      </c>
      <c r="DJ38" s="552">
        <f t="shared" si="21"/>
        <v>0</v>
      </c>
      <c r="DK38" s="552">
        <f t="shared" si="21"/>
        <v>0</v>
      </c>
      <c r="DL38" s="552">
        <f t="shared" si="21"/>
        <v>0</v>
      </c>
      <c r="DM38" s="552">
        <f t="shared" si="21"/>
        <v>0</v>
      </c>
      <c r="DN38" s="552">
        <f t="shared" si="21"/>
        <v>0</v>
      </c>
      <c r="DO38" s="552">
        <f t="shared" si="21"/>
        <v>0</v>
      </c>
      <c r="DP38" s="552">
        <f t="shared" si="21"/>
        <v>0</v>
      </c>
      <c r="DQ38" s="552">
        <f t="shared" si="21"/>
        <v>0</v>
      </c>
      <c r="DR38" s="552">
        <f t="shared" si="21"/>
        <v>0</v>
      </c>
      <c r="DS38" s="552">
        <f t="shared" si="21"/>
        <v>0</v>
      </c>
      <c r="DT38" s="552">
        <f t="shared" si="21"/>
        <v>0</v>
      </c>
      <c r="DU38" s="552">
        <f t="shared" si="21"/>
        <v>0</v>
      </c>
      <c r="DV38" s="552">
        <f t="shared" si="21"/>
        <v>0</v>
      </c>
      <c r="DW38" s="552">
        <f t="shared" si="21"/>
        <v>0</v>
      </c>
      <c r="DX38" s="552">
        <f t="shared" si="21"/>
        <v>0</v>
      </c>
      <c r="DY38" s="552">
        <f t="shared" si="21"/>
        <v>0</v>
      </c>
      <c r="DZ38" s="552">
        <f t="shared" si="21"/>
        <v>0</v>
      </c>
      <c r="EA38" s="552">
        <f t="shared" si="21"/>
        <v>0</v>
      </c>
    </row>
    <row r="39" spans="1:131" s="483" customFormat="1" outlineLevel="1" x14ac:dyDescent="0.35">
      <c r="A39" s="485"/>
      <c r="B39" s="485"/>
      <c r="C39" s="486"/>
      <c r="D39" s="487"/>
      <c r="E39" s="488" t="s">
        <v>162</v>
      </c>
      <c r="F39" s="488"/>
      <c r="G39" s="488" t="str">
        <f xml:space="preserve"> SMU</f>
        <v>$ 000s</v>
      </c>
      <c r="H39" s="488"/>
      <c r="I39" s="489"/>
      <c r="J39" s="488">
        <f t="shared" ref="J39:AO39" si="22" xml:space="preserve"> IF( J34 = 1, $F33, J36 + J37 - J38)</f>
        <v>0</v>
      </c>
      <c r="K39" s="488">
        <f t="shared" si="22"/>
        <v>0</v>
      </c>
      <c r="L39" s="488">
        <f t="shared" si="22"/>
        <v>0</v>
      </c>
      <c r="M39" s="488">
        <f t="shared" si="22"/>
        <v>0</v>
      </c>
      <c r="N39" s="488">
        <f t="shared" si="22"/>
        <v>0</v>
      </c>
      <c r="O39" s="488">
        <f t="shared" si="22"/>
        <v>0</v>
      </c>
      <c r="P39" s="488">
        <f t="shared" si="22"/>
        <v>0</v>
      </c>
      <c r="Q39" s="488">
        <f t="shared" si="22"/>
        <v>0</v>
      </c>
      <c r="R39" s="488">
        <f t="shared" si="22"/>
        <v>0</v>
      </c>
      <c r="S39" s="488">
        <f t="shared" si="22"/>
        <v>0</v>
      </c>
      <c r="T39" s="488">
        <f t="shared" si="22"/>
        <v>0</v>
      </c>
      <c r="U39" s="488">
        <f t="shared" si="22"/>
        <v>0</v>
      </c>
      <c r="V39" s="488">
        <f t="shared" si="22"/>
        <v>0</v>
      </c>
      <c r="W39" s="488">
        <f t="shared" si="22"/>
        <v>0</v>
      </c>
      <c r="X39" s="488">
        <f t="shared" si="22"/>
        <v>0</v>
      </c>
      <c r="Y39" s="488">
        <f t="shared" si="22"/>
        <v>0</v>
      </c>
      <c r="Z39" s="488">
        <f t="shared" si="22"/>
        <v>0</v>
      </c>
      <c r="AA39" s="488">
        <f t="shared" si="22"/>
        <v>0</v>
      </c>
      <c r="AB39" s="488">
        <f t="shared" si="22"/>
        <v>0</v>
      </c>
      <c r="AC39" s="488">
        <f t="shared" si="22"/>
        <v>0</v>
      </c>
      <c r="AD39" s="488">
        <f t="shared" si="22"/>
        <v>0</v>
      </c>
      <c r="AE39" s="488">
        <f t="shared" si="22"/>
        <v>0</v>
      </c>
      <c r="AF39" s="488">
        <f t="shared" si="22"/>
        <v>0</v>
      </c>
      <c r="AG39" s="488">
        <f t="shared" si="22"/>
        <v>0</v>
      </c>
      <c r="AH39" s="488">
        <f t="shared" si="22"/>
        <v>0</v>
      </c>
      <c r="AI39" s="488">
        <f t="shared" si="22"/>
        <v>0</v>
      </c>
      <c r="AJ39" s="488">
        <f t="shared" si="22"/>
        <v>0</v>
      </c>
      <c r="AK39" s="488">
        <f t="shared" si="22"/>
        <v>0</v>
      </c>
      <c r="AL39" s="488">
        <f t="shared" si="22"/>
        <v>0</v>
      </c>
      <c r="AM39" s="488">
        <f t="shared" si="22"/>
        <v>0</v>
      </c>
      <c r="AN39" s="488">
        <f t="shared" si="22"/>
        <v>0</v>
      </c>
      <c r="AO39" s="488">
        <f t="shared" si="22"/>
        <v>0</v>
      </c>
      <c r="AP39" s="488">
        <f t="shared" ref="AP39:BU39" si="23" xml:space="preserve"> IF( AP34 = 1, $F33, AP36 + AP37 - AP38)</f>
        <v>0</v>
      </c>
      <c r="AQ39" s="488">
        <f t="shared" si="23"/>
        <v>0</v>
      </c>
      <c r="AR39" s="488">
        <f t="shared" si="23"/>
        <v>0</v>
      </c>
      <c r="AS39" s="488">
        <f t="shared" si="23"/>
        <v>0</v>
      </c>
      <c r="AT39" s="488">
        <f t="shared" si="23"/>
        <v>0</v>
      </c>
      <c r="AU39" s="488">
        <f t="shared" si="23"/>
        <v>0</v>
      </c>
      <c r="AV39" s="488">
        <f t="shared" si="23"/>
        <v>0</v>
      </c>
      <c r="AW39" s="488">
        <f t="shared" si="23"/>
        <v>0</v>
      </c>
      <c r="AX39" s="488">
        <f t="shared" si="23"/>
        <v>0</v>
      </c>
      <c r="AY39" s="488">
        <f t="shared" si="23"/>
        <v>0</v>
      </c>
      <c r="AZ39" s="488">
        <f t="shared" si="23"/>
        <v>0</v>
      </c>
      <c r="BA39" s="488">
        <f t="shared" si="23"/>
        <v>0</v>
      </c>
      <c r="BB39" s="488">
        <f t="shared" si="23"/>
        <v>0</v>
      </c>
      <c r="BC39" s="488">
        <f t="shared" si="23"/>
        <v>0</v>
      </c>
      <c r="BD39" s="488">
        <f t="shared" si="23"/>
        <v>0</v>
      </c>
      <c r="BE39" s="488">
        <f t="shared" si="23"/>
        <v>0</v>
      </c>
      <c r="BF39" s="488">
        <f t="shared" si="23"/>
        <v>0</v>
      </c>
      <c r="BG39" s="488">
        <f t="shared" si="23"/>
        <v>0</v>
      </c>
      <c r="BH39" s="488">
        <f t="shared" si="23"/>
        <v>0</v>
      </c>
      <c r="BI39" s="488">
        <f t="shared" si="23"/>
        <v>0</v>
      </c>
      <c r="BJ39" s="488">
        <f t="shared" si="23"/>
        <v>0</v>
      </c>
      <c r="BK39" s="488">
        <f t="shared" si="23"/>
        <v>0</v>
      </c>
      <c r="BL39" s="488">
        <f t="shared" si="23"/>
        <v>0</v>
      </c>
      <c r="BM39" s="488">
        <f t="shared" si="23"/>
        <v>0</v>
      </c>
      <c r="BN39" s="488">
        <f t="shared" si="23"/>
        <v>0</v>
      </c>
      <c r="BO39" s="488">
        <f t="shared" si="23"/>
        <v>0</v>
      </c>
      <c r="BP39" s="488">
        <f t="shared" si="23"/>
        <v>0</v>
      </c>
      <c r="BQ39" s="488">
        <f t="shared" si="23"/>
        <v>0</v>
      </c>
      <c r="BR39" s="488">
        <f t="shared" si="23"/>
        <v>0</v>
      </c>
      <c r="BS39" s="488">
        <f t="shared" si="23"/>
        <v>0</v>
      </c>
      <c r="BT39" s="488">
        <f t="shared" si="23"/>
        <v>0</v>
      </c>
      <c r="BU39" s="488">
        <f t="shared" si="23"/>
        <v>0</v>
      </c>
      <c r="BV39" s="488">
        <f t="shared" ref="BV39:DA39" si="24" xml:space="preserve"> IF( BV34 = 1, $F33, BV36 + BV37 - BV38)</f>
        <v>0</v>
      </c>
      <c r="BW39" s="488">
        <f t="shared" si="24"/>
        <v>0</v>
      </c>
      <c r="BX39" s="488">
        <f t="shared" si="24"/>
        <v>0</v>
      </c>
      <c r="BY39" s="488">
        <f t="shared" si="24"/>
        <v>0</v>
      </c>
      <c r="BZ39" s="488">
        <f t="shared" si="24"/>
        <v>0</v>
      </c>
      <c r="CA39" s="488">
        <f t="shared" si="24"/>
        <v>0</v>
      </c>
      <c r="CB39" s="488">
        <f t="shared" si="24"/>
        <v>0</v>
      </c>
      <c r="CC39" s="488">
        <f t="shared" si="24"/>
        <v>0</v>
      </c>
      <c r="CD39" s="488">
        <f t="shared" si="24"/>
        <v>0</v>
      </c>
      <c r="CE39" s="488">
        <f t="shared" si="24"/>
        <v>0</v>
      </c>
      <c r="CF39" s="488">
        <f t="shared" si="24"/>
        <v>0</v>
      </c>
      <c r="CG39" s="488">
        <f t="shared" si="24"/>
        <v>0</v>
      </c>
      <c r="CH39" s="488">
        <f t="shared" si="24"/>
        <v>0</v>
      </c>
      <c r="CI39" s="488">
        <f t="shared" si="24"/>
        <v>0</v>
      </c>
      <c r="CJ39" s="488">
        <f t="shared" si="24"/>
        <v>0</v>
      </c>
      <c r="CK39" s="488">
        <f t="shared" si="24"/>
        <v>0</v>
      </c>
      <c r="CL39" s="488">
        <f t="shared" si="24"/>
        <v>0</v>
      </c>
      <c r="CM39" s="488">
        <f t="shared" si="24"/>
        <v>0</v>
      </c>
      <c r="CN39" s="488">
        <f t="shared" si="24"/>
        <v>0</v>
      </c>
      <c r="CO39" s="488">
        <f t="shared" si="24"/>
        <v>0</v>
      </c>
      <c r="CP39" s="488">
        <f t="shared" si="24"/>
        <v>0</v>
      </c>
      <c r="CQ39" s="488">
        <f t="shared" si="24"/>
        <v>0</v>
      </c>
      <c r="CR39" s="488">
        <f t="shared" si="24"/>
        <v>0</v>
      </c>
      <c r="CS39" s="488">
        <f t="shared" si="24"/>
        <v>0</v>
      </c>
      <c r="CT39" s="488">
        <f t="shared" si="24"/>
        <v>0</v>
      </c>
      <c r="CU39" s="488">
        <f t="shared" si="24"/>
        <v>0</v>
      </c>
      <c r="CV39" s="488">
        <f t="shared" si="24"/>
        <v>0</v>
      </c>
      <c r="CW39" s="488">
        <f t="shared" si="24"/>
        <v>0</v>
      </c>
      <c r="CX39" s="488">
        <f t="shared" si="24"/>
        <v>0</v>
      </c>
      <c r="CY39" s="488">
        <f t="shared" si="24"/>
        <v>0</v>
      </c>
      <c r="CZ39" s="488">
        <f t="shared" si="24"/>
        <v>0</v>
      </c>
      <c r="DA39" s="488">
        <f t="shared" si="24"/>
        <v>0</v>
      </c>
      <c r="DB39" s="488">
        <f t="shared" ref="DB39:EA39" si="25" xml:space="preserve"> IF( DB34 = 1, $F33, DB36 + DB37 - DB38)</f>
        <v>0</v>
      </c>
      <c r="DC39" s="488">
        <f t="shared" si="25"/>
        <v>0</v>
      </c>
      <c r="DD39" s="488">
        <f t="shared" si="25"/>
        <v>0</v>
      </c>
      <c r="DE39" s="488">
        <f t="shared" si="25"/>
        <v>0</v>
      </c>
      <c r="DF39" s="488">
        <f t="shared" si="25"/>
        <v>0</v>
      </c>
      <c r="DG39" s="488">
        <f t="shared" si="25"/>
        <v>0</v>
      </c>
      <c r="DH39" s="488">
        <f t="shared" si="25"/>
        <v>0</v>
      </c>
      <c r="DI39" s="488">
        <f t="shared" si="25"/>
        <v>0</v>
      </c>
      <c r="DJ39" s="488">
        <f t="shared" si="25"/>
        <v>0</v>
      </c>
      <c r="DK39" s="488">
        <f t="shared" si="25"/>
        <v>0</v>
      </c>
      <c r="DL39" s="488">
        <f t="shared" si="25"/>
        <v>0</v>
      </c>
      <c r="DM39" s="488">
        <f t="shared" si="25"/>
        <v>0</v>
      </c>
      <c r="DN39" s="488">
        <f t="shared" si="25"/>
        <v>0</v>
      </c>
      <c r="DO39" s="488">
        <f t="shared" si="25"/>
        <v>0</v>
      </c>
      <c r="DP39" s="488">
        <f t="shared" si="25"/>
        <v>0</v>
      </c>
      <c r="DQ39" s="488">
        <f t="shared" si="25"/>
        <v>0</v>
      </c>
      <c r="DR39" s="488">
        <f t="shared" si="25"/>
        <v>0</v>
      </c>
      <c r="DS39" s="488">
        <f t="shared" si="25"/>
        <v>0</v>
      </c>
      <c r="DT39" s="488">
        <f t="shared" si="25"/>
        <v>0</v>
      </c>
      <c r="DU39" s="488">
        <f t="shared" si="25"/>
        <v>0</v>
      </c>
      <c r="DV39" s="488">
        <f t="shared" si="25"/>
        <v>0</v>
      </c>
      <c r="DW39" s="488">
        <f t="shared" si="25"/>
        <v>0</v>
      </c>
      <c r="DX39" s="488">
        <f t="shared" si="25"/>
        <v>0</v>
      </c>
      <c r="DY39" s="488">
        <f t="shared" si="25"/>
        <v>0</v>
      </c>
      <c r="DZ39" s="488">
        <f t="shared" si="25"/>
        <v>0</v>
      </c>
      <c r="EA39" s="488">
        <f t="shared" si="25"/>
        <v>0</v>
      </c>
    </row>
    <row r="41" spans="1:131" x14ac:dyDescent="0.35">
      <c r="A41" s="8" t="s">
        <v>232</v>
      </c>
    </row>
    <row r="42" spans="1:131" outlineLevel="1" x14ac:dyDescent="0.35"/>
    <row r="43" spans="1:131" outlineLevel="1" x14ac:dyDescent="0.35">
      <c r="B43" s="8" t="s">
        <v>233</v>
      </c>
    </row>
    <row r="44" spans="1:131" outlineLevel="2" x14ac:dyDescent="0.35">
      <c r="E44" s="53" t="str">
        <f t="shared" ref="E44:AJ44" si="26" xml:space="preserve"> E$25</f>
        <v>Retained earnings balance BEG</v>
      </c>
      <c r="F44" s="53">
        <f t="shared" si="26"/>
        <v>0</v>
      </c>
      <c r="G44" s="53" t="str">
        <f t="shared" si="26"/>
        <v>$ 000s</v>
      </c>
      <c r="H44" s="53">
        <f t="shared" si="26"/>
        <v>0</v>
      </c>
      <c r="I44" s="53">
        <f t="shared" si="26"/>
        <v>0</v>
      </c>
      <c r="J44" s="53">
        <f t="shared" si="26"/>
        <v>0</v>
      </c>
      <c r="K44" s="53">
        <f t="shared" si="26"/>
        <v>0</v>
      </c>
      <c r="L44" s="53">
        <f t="shared" si="26"/>
        <v>0</v>
      </c>
      <c r="M44" s="53">
        <f t="shared" si="26"/>
        <v>0</v>
      </c>
      <c r="N44" s="53">
        <f t="shared" si="26"/>
        <v>3305.3983516483513</v>
      </c>
      <c r="O44" s="53">
        <f t="shared" si="26"/>
        <v>3577.252377717391</v>
      </c>
      <c r="P44" s="53">
        <f t="shared" si="26"/>
        <v>1469.2571178668468</v>
      </c>
      <c r="Q44" s="53">
        <f t="shared" si="26"/>
        <v>1501.2728540885414</v>
      </c>
      <c r="R44" s="53">
        <f t="shared" si="26"/>
        <v>3285.831862875953</v>
      </c>
      <c r="S44" s="53">
        <f t="shared" si="26"/>
        <v>3556.3518741554917</v>
      </c>
      <c r="T44" s="53">
        <f t="shared" si="26"/>
        <v>1458.8286367709134</v>
      </c>
      <c r="U44" s="53">
        <f t="shared" si="26"/>
        <v>1490.5998450482921</v>
      </c>
      <c r="V44" s="53">
        <f t="shared" si="26"/>
        <v>3266.2998155808236</v>
      </c>
      <c r="W44" s="53">
        <f t="shared" si="26"/>
        <v>3535.4928215995997</v>
      </c>
      <c r="X44" s="53">
        <f t="shared" si="26"/>
        <v>1448.3891944087372</v>
      </c>
      <c r="Y44" s="53">
        <f t="shared" si="26"/>
        <v>1463.6525672529058</v>
      </c>
      <c r="Z44" s="53">
        <f t="shared" si="26"/>
        <v>3246.8007708604446</v>
      </c>
      <c r="AA44" s="53">
        <f t="shared" si="26"/>
        <v>3514.6737537827839</v>
      </c>
      <c r="AB44" s="53">
        <f t="shared" si="26"/>
        <v>1437.937578970741</v>
      </c>
      <c r="AC44" s="53">
        <f t="shared" si="26"/>
        <v>1469.2181956813215</v>
      </c>
      <c r="AD44" s="53">
        <f t="shared" si="26"/>
        <v>3227.333271429211</v>
      </c>
      <c r="AE44" s="53">
        <f t="shared" si="26"/>
        <v>3493.8931863424768</v>
      </c>
      <c r="AF44" s="53">
        <f t="shared" si="26"/>
        <v>1427.4725591588094</v>
      </c>
      <c r="AG44" s="53">
        <f t="shared" si="26"/>
        <v>1458.5070474693957</v>
      </c>
      <c r="AH44" s="53">
        <f t="shared" si="26"/>
        <v>3207.8958411952049</v>
      </c>
      <c r="AI44" s="53">
        <f t="shared" si="26"/>
        <v>3473.1496163988686</v>
      </c>
      <c r="AJ44" s="53">
        <f t="shared" si="26"/>
        <v>1416.9928837690418</v>
      </c>
      <c r="AK44" s="53">
        <f t="shared" ref="AK44:BP44" si="27" xml:space="preserve"> AK$25</f>
        <v>1447.7806445093884</v>
      </c>
      <c r="AL44" s="53">
        <f t="shared" si="27"/>
        <v>3188.4869848287185</v>
      </c>
      <c r="AM44" s="53">
        <f t="shared" si="27"/>
        <v>3452.4415221250974</v>
      </c>
      <c r="AN44" s="53">
        <f t="shared" si="27"/>
        <v>1406.497281266249</v>
      </c>
      <c r="AO44" s="53">
        <f t="shared" si="27"/>
        <v>1421.2460586251823</v>
      </c>
      <c r="AP44" s="53">
        <f t="shared" si="27"/>
        <v>3169.1051873223228</v>
      </c>
      <c r="AQ44" s="53">
        <f t="shared" si="27"/>
        <v>3431.767362309045</v>
      </c>
      <c r="AR44" s="53">
        <f t="shared" si="27"/>
        <v>1395.9844593499697</v>
      </c>
      <c r="AS44" s="53">
        <f t="shared" si="27"/>
        <v>1426.2768317973464</v>
      </c>
      <c r="AT44" s="53">
        <f t="shared" si="27"/>
        <v>3149.7489135423521</v>
      </c>
      <c r="AU44" s="53">
        <f t="shared" si="27"/>
        <v>3411.1255759066071</v>
      </c>
      <c r="AV44" s="53">
        <f t="shared" si="27"/>
        <v>1385.4531045118906</v>
      </c>
      <c r="AW44" s="53">
        <f t="shared" si="27"/>
        <v>1415.4967469723397</v>
      </c>
      <c r="AX44" s="53">
        <f t="shared" si="27"/>
        <v>3130.4166077715859</v>
      </c>
      <c r="AY44" s="53">
        <f t="shared" si="27"/>
        <v>3390.5145815862134</v>
      </c>
      <c r="AZ44" s="53">
        <f t="shared" si="27"/>
        <v>1374.9018815844415</v>
      </c>
      <c r="BA44" s="53">
        <f t="shared" si="27"/>
        <v>1404.6960563349389</v>
      </c>
      <c r="BB44" s="53">
        <f t="shared" si="27"/>
        <v>3111.1066932430044</v>
      </c>
      <c r="BC44" s="53">
        <f t="shared" si="27"/>
        <v>3369.932777264471</v>
      </c>
      <c r="BD44" s="53">
        <f t="shared" si="27"/>
        <v>1364.3294332804417</v>
      </c>
      <c r="BE44" s="53">
        <f t="shared" si="27"/>
        <v>1378.5560767258448</v>
      </c>
      <c r="BF44" s="53">
        <f t="shared" si="27"/>
        <v>3091.8175716643709</v>
      </c>
      <c r="BG44" s="53">
        <f t="shared" si="27"/>
        <v>3349.3785396327066</v>
      </c>
      <c r="BH44" s="53">
        <f t="shared" si="27"/>
        <v>1353.7343797235562</v>
      </c>
      <c r="BI44" s="53">
        <f t="shared" si="27"/>
        <v>1383.0272607399497</v>
      </c>
      <c r="BJ44" s="53">
        <f t="shared" si="27"/>
        <v>3072.5476227335166</v>
      </c>
      <c r="BK44" s="53">
        <f t="shared" si="27"/>
        <v>3328.8502236742725</v>
      </c>
      <c r="BL44" s="53">
        <f t="shared" si="27"/>
        <v>1343.115317969447</v>
      </c>
      <c r="BM44" s="53">
        <f t="shared" si="27"/>
        <v>1372.1562988204291</v>
      </c>
      <c r="BN44" s="53">
        <f t="shared" si="27"/>
        <v>3053.295203644097</v>
      </c>
      <c r="BO44" s="53">
        <f t="shared" si="27"/>
        <v>3308.3461621723636</v>
      </c>
      <c r="BP44" s="53">
        <f t="shared" si="27"/>
        <v>1332.4708215173569</v>
      </c>
      <c r="BQ44" s="53">
        <f t="shared" ref="BQ44:CV44" si="28" xml:space="preserve"> BQ$25</f>
        <v>1361.2590161709875</v>
      </c>
      <c r="BR44" s="53">
        <f t="shared" si="28"/>
        <v>3034.0586485816443</v>
      </c>
      <c r="BS44" s="53">
        <f t="shared" si="28"/>
        <v>3287.8646652082061</v>
      </c>
      <c r="BT44" s="53">
        <f t="shared" si="28"/>
        <v>1321.799439811989</v>
      </c>
      <c r="BU44" s="53">
        <f t="shared" si="28"/>
        <v>1335.495089212571</v>
      </c>
      <c r="BV44" s="53">
        <f t="shared" si="28"/>
        <v>3014.8362682097113</v>
      </c>
      <c r="BW44" s="53">
        <f t="shared" si="28"/>
        <v>3267.4040196494216</v>
      </c>
      <c r="BX44" s="53">
        <f t="shared" si="28"/>
        <v>1311.0996977354712</v>
      </c>
      <c r="BY44" s="53">
        <f t="shared" si="28"/>
        <v>1339.3795064257852</v>
      </c>
      <c r="BZ44" s="53">
        <f t="shared" si="28"/>
        <v>2995.626349145934</v>
      </c>
      <c r="CA44" s="53">
        <f t="shared" si="28"/>
        <v>3246.9624886283236</v>
      </c>
      <c r="CB44" s="53">
        <f t="shared" si="28"/>
        <v>1300.3700950891789</v>
      </c>
      <c r="CC44" s="53">
        <f t="shared" si="28"/>
        <v>1328.394224572738</v>
      </c>
      <c r="CD44" s="53">
        <f t="shared" si="28"/>
        <v>2976.4271534277509</v>
      </c>
      <c r="CE44" s="53">
        <f t="shared" si="28"/>
        <v>3226.5383110099829</v>
      </c>
      <c r="CF44" s="53">
        <f t="shared" si="28"/>
        <v>1289.6091060652429</v>
      </c>
      <c r="CG44" s="53">
        <f t="shared" si="28"/>
        <v>1317.3765113999702</v>
      </c>
      <c r="CH44" s="53">
        <f t="shared" si="28"/>
        <v>2957.2369179676252</v>
      </c>
      <c r="CI44" s="53">
        <f t="shared" si="28"/>
        <v>3206.1297008498404</v>
      </c>
      <c r="CJ44" s="53">
        <f t="shared" si="28"/>
        <v>1278.815178707534</v>
      </c>
      <c r="CK44" s="53">
        <f t="shared" si="28"/>
        <v>1291.9695561710132</v>
      </c>
      <c r="CL44" s="53">
        <f t="shared" si="28"/>
        <v>2938.053853997536</v>
      </c>
      <c r="CM44" s="53">
        <f t="shared" si="28"/>
        <v>3185.7348468406617</v>
      </c>
      <c r="CN44" s="53">
        <f t="shared" si="28"/>
        <v>1267.9867343618735</v>
      </c>
      <c r="CO44" s="53">
        <f t="shared" si="28"/>
        <v>1295.2373898801316</v>
      </c>
      <c r="CP44" s="53">
        <f t="shared" si="28"/>
        <v>2918.8761465025091</v>
      </c>
      <c r="CQ44" s="53">
        <f t="shared" si="28"/>
        <v>3165.3519117485948</v>
      </c>
      <c r="CR44" s="53">
        <f t="shared" si="28"/>
        <v>1257.1221671153075</v>
      </c>
      <c r="CS44" s="53">
        <f t="shared" si="28"/>
        <v>1284.1127117683991</v>
      </c>
      <c r="CT44" s="53">
        <f t="shared" si="28"/>
        <v>2899.7019536429889</v>
      </c>
      <c r="CU44" s="53">
        <f t="shared" si="28"/>
        <v>3144.9790318381501</v>
      </c>
      <c r="CV44" s="53">
        <f t="shared" si="28"/>
        <v>1246.2198432241762</v>
      </c>
      <c r="CW44" s="53">
        <f t="shared" ref="CW44:EA44" si="29" xml:space="preserve"> CW$25</f>
        <v>1272.9490616440521</v>
      </c>
      <c r="CX44" s="53">
        <f t="shared" si="29"/>
        <v>2880.5294061658005</v>
      </c>
      <c r="CY44" s="53">
        <f t="shared" si="29"/>
        <v>3124.6143162858325</v>
      </c>
      <c r="CZ44" s="53">
        <f t="shared" si="29"/>
        <v>1235.2781005307788</v>
      </c>
      <c r="DA44" s="53">
        <f t="shared" si="29"/>
        <v>1247.8794060948944</v>
      </c>
      <c r="DB44" s="53">
        <f t="shared" si="29"/>
        <v>2861.3566068034979</v>
      </c>
      <c r="DC44" s="53">
        <f t="shared" si="29"/>
        <v>3104.255846582234</v>
      </c>
      <c r="DD44" s="53">
        <f t="shared" si="29"/>
        <v>1224.2952478683947</v>
      </c>
      <c r="DE44" s="53">
        <f t="shared" si="29"/>
        <v>1250.4979888398107</v>
      </c>
      <c r="DF44" s="53">
        <f t="shared" si="29"/>
        <v>2842.1816296618381</v>
      </c>
      <c r="DG44" s="53">
        <f t="shared" si="29"/>
        <v>3083.9016759223296</v>
      </c>
      <c r="DH44" s="53">
        <f t="shared" si="29"/>
        <v>1213.2695644544283</v>
      </c>
      <c r="DI44" s="53">
        <f t="shared" si="29"/>
        <v>1239.2070627614698</v>
      </c>
      <c r="DJ44" s="53">
        <f t="shared" si="29"/>
        <v>3.637978807091713E-12</v>
      </c>
      <c r="DK44" s="53">
        <f t="shared" si="29"/>
        <v>3.637978807091713E-12</v>
      </c>
      <c r="DL44" s="53">
        <f t="shared" si="29"/>
        <v>3.637978807091713E-12</v>
      </c>
      <c r="DM44" s="53">
        <f t="shared" si="29"/>
        <v>3.637978807091713E-12</v>
      </c>
      <c r="DN44" s="53">
        <f t="shared" si="29"/>
        <v>3.637978807091713E-12</v>
      </c>
      <c r="DO44" s="53">
        <f t="shared" si="29"/>
        <v>3.637978807091713E-12</v>
      </c>
      <c r="DP44" s="53">
        <f t="shared" si="29"/>
        <v>3.637978807091713E-12</v>
      </c>
      <c r="DQ44" s="53">
        <f t="shared" si="29"/>
        <v>3.637978807091713E-12</v>
      </c>
      <c r="DR44" s="53">
        <f t="shared" si="29"/>
        <v>3.637978807091713E-12</v>
      </c>
      <c r="DS44" s="53">
        <f t="shared" si="29"/>
        <v>3.637978807091713E-12</v>
      </c>
      <c r="DT44" s="53">
        <f t="shared" si="29"/>
        <v>3.637978807091713E-12</v>
      </c>
      <c r="DU44" s="53">
        <f t="shared" si="29"/>
        <v>3.637978807091713E-12</v>
      </c>
      <c r="DV44" s="53">
        <f t="shared" si="29"/>
        <v>3.637978807091713E-12</v>
      </c>
      <c r="DW44" s="53">
        <f t="shared" si="29"/>
        <v>3.637978807091713E-12</v>
      </c>
      <c r="DX44" s="53">
        <f t="shared" si="29"/>
        <v>3.637978807091713E-12</v>
      </c>
      <c r="DY44" s="53">
        <f t="shared" si="29"/>
        <v>3.637978807091713E-12</v>
      </c>
      <c r="DZ44" s="53">
        <f t="shared" si="29"/>
        <v>3.637978807091713E-12</v>
      </c>
      <c r="EA44" s="53">
        <f t="shared" si="29"/>
        <v>3.637978807091713E-12</v>
      </c>
    </row>
    <row r="45" spans="1:131" s="122" customFormat="1" outlineLevel="2" x14ac:dyDescent="0.35">
      <c r="A45" s="8"/>
      <c r="B45" s="8"/>
      <c r="C45" s="13"/>
      <c r="D45" s="34"/>
      <c r="E45" s="484" t="str">
        <f xml:space="preserve"> 'FS Qtr'!E$22</f>
        <v>Profit after tax</v>
      </c>
      <c r="F45" s="484">
        <f xml:space="preserve"> 'FS Qtr'!F$22</f>
        <v>0</v>
      </c>
      <c r="G45" s="484" t="str">
        <f xml:space="preserve"> 'FS Qtr'!G$22</f>
        <v>$ 000s</v>
      </c>
      <c r="H45" s="484">
        <f xml:space="preserve"> 'FS Qtr'!H$22</f>
        <v>322667.04122730839</v>
      </c>
      <c r="I45" s="484">
        <f xml:space="preserve"> 'FS Qtr'!I$22</f>
        <v>0</v>
      </c>
      <c r="J45" s="484">
        <f xml:space="preserve"> 'FS Qtr'!J$22</f>
        <v>0</v>
      </c>
      <c r="K45" s="484">
        <f xml:space="preserve"> 'FS Qtr'!K$22</f>
        <v>0</v>
      </c>
      <c r="L45" s="484">
        <f xml:space="preserve"> 'FS Qtr'!L$22</f>
        <v>0</v>
      </c>
      <c r="M45" s="484">
        <f xml:space="preserve"> 'FS Qtr'!M$22</f>
        <v>4824.75</v>
      </c>
      <c r="N45" s="484">
        <f xml:space="preserve"> 'FS Qtr'!N$22</f>
        <v>5295.7406250000004</v>
      </c>
      <c r="O45" s="484">
        <f xml:space="preserve"> 'FS Qtr'!O$22</f>
        <v>2062.5343281249989</v>
      </c>
      <c r="P45" s="484">
        <f xml:space="preserve"> 'FS Qtr'!P$22</f>
        <v>2060.6310622656251</v>
      </c>
      <c r="Q45" s="484">
        <f xml:space="preserve"> 'FS Qtr'!Q$22</f>
        <v>4791.2770487336711</v>
      </c>
      <c r="R45" s="484">
        <f xml:space="preserve"> 'FS Qtr'!R$22</f>
        <v>5259.8770906937561</v>
      </c>
      <c r="S45" s="484">
        <f xml:space="preserve"> 'FS Qtr'!S$22</f>
        <v>2042.7088144556815</v>
      </c>
      <c r="T45" s="484">
        <f xml:space="preserve"> 'FS Qtr'!T$22</f>
        <v>2040.7671968364189</v>
      </c>
      <c r="U45" s="484">
        <f xml:space="preserve"> 'FS Qtr'!U$22</f>
        <v>4757.7798200412162</v>
      </c>
      <c r="V45" s="484">
        <f xml:space="preserve"> 'FS Qtr'!V$22</f>
        <v>5224.000218361738</v>
      </c>
      <c r="W45" s="484">
        <f xml:space="preserve"> 'FS Qtr'!W$22</f>
        <v>2022.7892127952941</v>
      </c>
      <c r="X45" s="484">
        <f xml:space="preserve"> 'FS Qtr'!X$22</f>
        <v>2020.8084706089812</v>
      </c>
      <c r="Y45" s="484">
        <f xml:space="preserve"> 'FS Qtr'!Y$22</f>
        <v>4724.2545897984583</v>
      </c>
      <c r="Z45" s="484">
        <f xml:space="preserve"> 'FS Qtr'!Z$22</f>
        <v>5188.1062102303531</v>
      </c>
      <c r="AA45" s="484">
        <f xml:space="preserve"> 'FS Qtr'!AA$22</f>
        <v>2002.7721077907047</v>
      </c>
      <c r="AB45" s="484">
        <f xml:space="preserve"> 'FS Qtr'!AB$22</f>
        <v>2000.7514526577284</v>
      </c>
      <c r="AC45" s="484">
        <f xml:space="preserve"> 'FS Qtr'!AC$22</f>
        <v>4690.6975749323938</v>
      </c>
      <c r="AD45" s="484">
        <f xml:space="preserve"> 'FS Qtr'!AD$22</f>
        <v>5152.191209556212</v>
      </c>
      <c r="AE45" s="484">
        <f xml:space="preserve"> 'FS Qtr'!AE$22</f>
        <v>1982.6540228270774</v>
      </c>
      <c r="AF45" s="484">
        <f xml:space="preserve"> 'FS Qtr'!AF$22</f>
        <v>1980.5926504815811</v>
      </c>
      <c r="AG45" s="484">
        <f xml:space="preserve"> 'FS Qtr'!AG$22</f>
        <v>4657.1049321532691</v>
      </c>
      <c r="AH45" s="484">
        <f xml:space="preserve"> 'FS Qtr'!AH$22</f>
        <v>5116.2512993505097</v>
      </c>
      <c r="AI45" s="484">
        <f xml:space="preserve"> 'FS Qtr'!AI$22</f>
        <v>1962.4314187558036</v>
      </c>
      <c r="AJ45" s="484">
        <f xml:space="preserve"> 'FS Qtr'!AJ$22</f>
        <v>1960.3285087255713</v>
      </c>
      <c r="AK45" s="484">
        <f xml:space="preserve"> 'FS Qtr'!AK$22</f>
        <v>4623.4727566615193</v>
      </c>
      <c r="AL45" s="484">
        <f xml:space="preserve"> 'FS Qtr'!AL$22</f>
        <v>5080.2825010781335</v>
      </c>
      <c r="AM45" s="484">
        <f xml:space="preserve"> 'FS Qtr'!AM$22</f>
        <v>1942.1006925969973</v>
      </c>
      <c r="AN45" s="484">
        <f xml:space="preserve"> 'FS Qtr'!AN$22</f>
        <v>1939.9554078768863</v>
      </c>
      <c r="AO45" s="484">
        <f xml:space="preserve"> 'FS Qtr'!AO$22</f>
        <v>4589.7970808290256</v>
      </c>
      <c r="AP45" s="484">
        <f xml:space="preserve"> 'FS Qtr'!AP$22</f>
        <v>5044.2807733309892</v>
      </c>
      <c r="AQ45" s="484">
        <f xml:space="preserve"> 'FS Qtr'!AQ$22</f>
        <v>1921.6581762160254</v>
      </c>
      <c r="AR45" s="484">
        <f xml:space="preserve"> 'FS Qtr'!AR$22</f>
        <v>1919.4696629348209</v>
      </c>
      <c r="AS45" s="484">
        <f xml:space="preserve"> 'FS Qtr'!AS$22</f>
        <v>4556.0738728542283</v>
      </c>
      <c r="AT45" s="484">
        <f xml:space="preserve"> 'FS Qtr'!AT$22</f>
        <v>5008.2420104750345</v>
      </c>
      <c r="AU45" s="484">
        <f xml:space="preserve"> 'FS Qtr'!AU$22</f>
        <v>1901.1001349735598</v>
      </c>
      <c r="AV45" s="484">
        <f xml:space="preserve"> 'FS Qtr'!AV$22</f>
        <v>1898.867522054114</v>
      </c>
      <c r="AW45" s="484">
        <f xml:space="preserve"> 'FS Qtr'!AW$22</f>
        <v>4522.2990353904879</v>
      </c>
      <c r="AX45" s="484">
        <f xml:space="preserve"> 'FS Qtr'!AX$22</f>
        <v>4972.1620412704606</v>
      </c>
      <c r="AY45" s="484">
        <f xml:space="preserve"> 'FS Qtr'!AY$22</f>
        <v>1880.4227663486026</v>
      </c>
      <c r="AZ45" s="484">
        <f xml:space="preserve"> 'FS Qtr'!AZ$22</f>
        <v>1878.1451651611287</v>
      </c>
      <c r="BA45" s="484">
        <f xml:space="preserve"> 'FS Qtr'!BA$22</f>
        <v>4488.4684041472365</v>
      </c>
      <c r="BB45" s="484">
        <f xml:space="preserve"> 'FS Qtr'!BB$22</f>
        <v>4936.0366274645103</v>
      </c>
      <c r="BC45" s="484">
        <f xml:space="preserve"> 'FS Qtr'!BC$22</f>
        <v>1859.6221985339619</v>
      </c>
      <c r="BD45" s="484">
        <f xml:space="preserve"> 'FS Qtr'!BD$22</f>
        <v>1857.2987025423363</v>
      </c>
      <c r="BE45" s="484">
        <f xml:space="preserve"> 'FS Qtr'!BE$22</f>
        <v>4454.5777464633084</v>
      </c>
      <c r="BF45" s="484">
        <f xml:space="preserve"> 'FS Qtr'!BF$22</f>
        <v>4899.8614623563581</v>
      </c>
      <c r="BG45" s="484">
        <f xml:space="preserve"> 'FS Qtr'!BG$22</f>
        <v>1838.694489003592</v>
      </c>
      <c r="BH45" s="484">
        <f xml:space="preserve"> 'FS Qtr'!BH$22</f>
        <v>1836.3241734045353</v>
      </c>
      <c r="BI45" s="484">
        <f xml:space="preserve"> 'FS Qtr'!BI$22</f>
        <v>4420.6227598519172</v>
      </c>
      <c r="BJ45" s="484">
        <f xml:space="preserve"> 'FS Qtr'!BJ$22</f>
        <v>4863.6321693334994</v>
      </c>
      <c r="BK45" s="484">
        <f xml:space="preserve"> 'FS Qtr'!BK$22</f>
        <v>1817.6356230512629</v>
      </c>
      <c r="BL45" s="484">
        <f xml:space="preserve"> 'FS Qtr'!BL$22</f>
        <v>1815.2175444062455</v>
      </c>
      <c r="BM45" s="484">
        <f xml:space="preserve"> 'FS Qtr'!BM$22</f>
        <v>4386.5990705166932</v>
      </c>
      <c r="BN45" s="484">
        <f xml:space="preserve"> 'FS Qtr'!BN$22</f>
        <v>4827.3443003790517</v>
      </c>
      <c r="BO45" s="484">
        <f xml:space="preserve"> 'FS Qtr'!BO$22</f>
        <v>1796.4415122999467</v>
      </c>
      <c r="BP45" s="484">
        <f xml:space="preserve"> 'FS Qtr'!BP$22</f>
        <v>1793.9747081596815</v>
      </c>
      <c r="BQ45" s="484">
        <f xml:space="preserve"> 'FS Qtr'!BQ$22</f>
        <v>4352.5022318382098</v>
      </c>
      <c r="BR45" s="484">
        <f xml:space="preserve"> 'FS Qtr'!BR$22</f>
        <v>4790.9933345494137</v>
      </c>
      <c r="BS45" s="484">
        <f xml:space="preserve"> 'FS Qtr'!BS$22</f>
        <v>1775.1079931813654</v>
      </c>
      <c r="BT45" s="484">
        <f xml:space="preserve"> 'FS Qtr'!BT$22</f>
        <v>1772.5914817027297</v>
      </c>
      <c r="BU45" s="484">
        <f xml:space="preserve"> 'FS Qtr'!BU$22</f>
        <v>4318.3277228303778</v>
      </c>
      <c r="BV45" s="484">
        <f xml:space="preserve"> 'FS Qtr'!BV$22</f>
        <v>4754.5746764216574</v>
      </c>
      <c r="BW45" s="484">
        <f xml:space="preserve"> 'FS Qtr'!BW$22</f>
        <v>1753.6308253850625</v>
      </c>
      <c r="BX45" s="484">
        <f xml:space="preserve"> 'FS Qtr'!BX$22</f>
        <v>1751.0636049403042</v>
      </c>
      <c r="BY45" s="484">
        <f xml:space="preserve"> 'FS Qtr'!BY$22</f>
        <v>4284.0709465661339</v>
      </c>
      <c r="BZ45" s="484">
        <f xml:space="preserve"> 'FS Qtr'!BZ$22</f>
        <v>4718.0836545100374</v>
      </c>
      <c r="CA45" s="484">
        <f xml:space="preserve"> 'FS Qtr'!CA$22</f>
        <v>1732.005690276415</v>
      </c>
      <c r="CB45" s="484">
        <f xml:space="preserve"> 'FS Qtr'!CB$22</f>
        <v>1729.3867390544797</v>
      </c>
      <c r="CC45" s="484">
        <f xml:space="preserve"> 'FS Qtr'!CC$22</f>
        <v>4249.7272285717709</v>
      </c>
      <c r="CD45" s="484">
        <f xml:space="preserve"> 'FS Qtr'!CD$22</f>
        <v>4681.5155196510214</v>
      </c>
      <c r="CE45" s="484">
        <f xml:space="preserve"> 'FS Qtr'!CE$22</f>
        <v>1710.2281892829346</v>
      </c>
      <c r="CF45" s="484">
        <f xml:space="preserve"> 'FS Qtr'!CF$22</f>
        <v>1707.5564648827649</v>
      </c>
      <c r="CG45" s="484">
        <f xml:space="preserve"> 'FS Qtr'!CG$22</f>
        <v>4215.2918151892882</v>
      </c>
      <c r="CH45" s="484">
        <f xml:space="preserve"> 'FS Qtr'!CH$22</f>
        <v>4644.8654433561715</v>
      </c>
      <c r="CI45" s="484">
        <f xml:space="preserve"> 'FS Qtr'!CI$22</f>
        <v>1688.2938422482339</v>
      </c>
      <c r="CJ45" s="484">
        <f xml:space="preserve"> 'FS Qtr'!CJ$22</f>
        <v>1685.5682812638684</v>
      </c>
      <c r="CK45" s="484">
        <f xml:space="preserve"> 'FS Qtr'!CK$22</f>
        <v>4180.759871906117</v>
      </c>
      <c r="CL45" s="484">
        <f xml:space="preserve"> 'FS Qtr'!CL$22</f>
        <v>4608.1285161322512</v>
      </c>
      <c r="CM45" s="484">
        <f xml:space="preserve"> 'FS Qtr'!CM$22</f>
        <v>1666.1980857529932</v>
      </c>
      <c r="CN45" s="484">
        <f xml:space="preserve"> 'FS Qtr'!CN$22</f>
        <v>1663.417603350309</v>
      </c>
      <c r="CO45" s="484">
        <f xml:space="preserve"> 'FS Qtr'!CO$22</f>
        <v>4146.1264816515677</v>
      </c>
      <c r="CP45" s="484">
        <f xml:space="preserve"> 'FS Qtr'!CP$22</f>
        <v>4571.2997457678875</v>
      </c>
      <c r="CQ45" s="484">
        <f xml:space="preserve"> 'FS Qtr'!CQ$22</f>
        <v>1643.9362714022809</v>
      </c>
      <c r="CR45" s="484">
        <f xml:space="preserve"> 'FS Qtr'!CR$22</f>
        <v>1641.0997608872035</v>
      </c>
      <c r="CS45" s="484">
        <f xml:space="preserve"> 'FS Qtr'!CS$22</f>
        <v>4111.3866430593098</v>
      </c>
      <c r="CT45" s="484">
        <f xml:space="preserve"> 'FS Qtr'!CT$22</f>
        <v>4534.3740555861114</v>
      </c>
      <c r="CU45" s="484">
        <f xml:space="preserve"> 'FS Qtr'!CU$22</f>
        <v>1621.503664078522</v>
      </c>
      <c r="CV45" s="484">
        <f xml:space="preserve"> 'FS Qtr'!CV$22</f>
        <v>1618.6099964565374</v>
      </c>
      <c r="CW45" s="484">
        <f xml:space="preserve"> 'FS Qtr'!CW$22</f>
        <v>4076.5352686952083</v>
      </c>
      <c r="CX45" s="484">
        <f xml:space="preserve"> 'FS Qtr'!CX$22</f>
        <v>4497.3462826620735</v>
      </c>
      <c r="CY45" s="484">
        <f xml:space="preserve"> 'FS Qtr'!CY$22</f>
        <v>1598.8954401594424</v>
      </c>
      <c r="CZ45" s="484">
        <f xml:space="preserve"> 'FS Qtr'!CZ$22</f>
        <v>1595.9434636862329</v>
      </c>
      <c r="DA45" s="484">
        <f xml:space="preserve"> 'FS Qtr'!DA$22</f>
        <v>4041.5671832498269</v>
      </c>
      <c r="DB45" s="484">
        <f xml:space="preserve"> 'FS Qtr'!DB$22</f>
        <v>4460.2111760052694</v>
      </c>
      <c r="DC45" s="484">
        <f xml:space="preserve"> 'FS Qtr'!DC$22</f>
        <v>1576.1066857002791</v>
      </c>
      <c r="DD45" s="484">
        <f xml:space="preserve"> 'FS Qtr'!DD$22</f>
        <v>1573.0952254233007</v>
      </c>
      <c r="DE45" s="484">
        <f xml:space="preserve"> 'FS Qtr'!DE$22</f>
        <v>4006.477121694857</v>
      </c>
      <c r="DF45" s="484">
        <f xml:space="preserve"> 'FS Qtr'!DF$22</f>
        <v>4422.9633947055136</v>
      </c>
      <c r="DG45" s="484">
        <f xml:space="preserve"> 'FS Qtr'!DG$22</f>
        <v>1553.132394579522</v>
      </c>
      <c r="DH45" s="484">
        <f xml:space="preserve"> 'FS Qtr'!DH$22</f>
        <v>1550.0602518703508</v>
      </c>
      <c r="DI45" s="484">
        <f xml:space="preserve"> 'FS Qtr'!DI$22</f>
        <v>0</v>
      </c>
      <c r="DJ45" s="484">
        <f xml:space="preserve"> 'FS Qtr'!DJ$22</f>
        <v>0</v>
      </c>
      <c r="DK45" s="484">
        <f xml:space="preserve"> 'FS Qtr'!DK$22</f>
        <v>0</v>
      </c>
      <c r="DL45" s="484">
        <f xml:space="preserve"> 'FS Qtr'!DL$22</f>
        <v>0</v>
      </c>
      <c r="DM45" s="484">
        <f xml:space="preserve"> 'FS Qtr'!DM$22</f>
        <v>0</v>
      </c>
      <c r="DN45" s="484">
        <f xml:space="preserve"> 'FS Qtr'!DN$22</f>
        <v>0</v>
      </c>
      <c r="DO45" s="484">
        <f xml:space="preserve"> 'FS Qtr'!DO$22</f>
        <v>0</v>
      </c>
      <c r="DP45" s="484">
        <f xml:space="preserve"> 'FS Qtr'!DP$22</f>
        <v>0</v>
      </c>
      <c r="DQ45" s="484">
        <f xml:space="preserve"> 'FS Qtr'!DQ$22</f>
        <v>0</v>
      </c>
      <c r="DR45" s="484">
        <f xml:space="preserve"> 'FS Qtr'!DR$22</f>
        <v>0</v>
      </c>
      <c r="DS45" s="484">
        <f xml:space="preserve"> 'FS Qtr'!DS$22</f>
        <v>0</v>
      </c>
      <c r="DT45" s="484">
        <f xml:space="preserve"> 'FS Qtr'!DT$22</f>
        <v>0</v>
      </c>
      <c r="DU45" s="484">
        <f xml:space="preserve"> 'FS Qtr'!DU$22</f>
        <v>0</v>
      </c>
      <c r="DV45" s="484">
        <f xml:space="preserve"> 'FS Qtr'!DV$22</f>
        <v>0</v>
      </c>
      <c r="DW45" s="484">
        <f xml:space="preserve"> 'FS Qtr'!DW$22</f>
        <v>0</v>
      </c>
      <c r="DX45" s="484">
        <f xml:space="preserve"> 'FS Qtr'!DX$22</f>
        <v>0</v>
      </c>
      <c r="DY45" s="484">
        <f xml:space="preserve"> 'FS Qtr'!DY$22</f>
        <v>0</v>
      </c>
      <c r="DZ45" s="484">
        <f xml:space="preserve"> 'FS Qtr'!DZ$22</f>
        <v>0</v>
      </c>
      <c r="EA45" s="484">
        <f xml:space="preserve"> 'FS Qtr'!EA$22</f>
        <v>0</v>
      </c>
    </row>
    <row r="46" spans="1:131" outlineLevel="2" x14ac:dyDescent="0.35">
      <c r="E46" s="7" t="s">
        <v>233</v>
      </c>
      <c r="G46" s="7" t="str">
        <f xml:space="preserve"> SMU</f>
        <v>$ 000s</v>
      </c>
      <c r="J46" s="7">
        <f t="shared" ref="J46:AO46" si="30">SUM(J44:J45)</f>
        <v>0</v>
      </c>
      <c r="K46" s="7">
        <f t="shared" si="30"/>
        <v>0</v>
      </c>
      <c r="L46" s="7">
        <f t="shared" si="30"/>
        <v>0</v>
      </c>
      <c r="M46" s="7">
        <f t="shared" si="30"/>
        <v>4824.75</v>
      </c>
      <c r="N46" s="7">
        <f t="shared" si="30"/>
        <v>8601.1389766483517</v>
      </c>
      <c r="O46" s="7">
        <f t="shared" si="30"/>
        <v>5639.7867058423899</v>
      </c>
      <c r="P46" s="7">
        <f t="shared" si="30"/>
        <v>3529.8881801324719</v>
      </c>
      <c r="Q46" s="7">
        <f t="shared" si="30"/>
        <v>6292.549902822213</v>
      </c>
      <c r="R46" s="7">
        <f t="shared" si="30"/>
        <v>8545.7089535697087</v>
      </c>
      <c r="S46" s="7">
        <f t="shared" si="30"/>
        <v>5599.0606886111727</v>
      </c>
      <c r="T46" s="7">
        <f t="shared" si="30"/>
        <v>3499.5958336073322</v>
      </c>
      <c r="U46" s="7">
        <f t="shared" si="30"/>
        <v>6248.3796650895083</v>
      </c>
      <c r="V46" s="7">
        <f t="shared" si="30"/>
        <v>8490.3000339425616</v>
      </c>
      <c r="W46" s="7">
        <f t="shared" si="30"/>
        <v>5558.2820343948933</v>
      </c>
      <c r="X46" s="7">
        <f t="shared" si="30"/>
        <v>3469.1976650177185</v>
      </c>
      <c r="Y46" s="7">
        <f t="shared" si="30"/>
        <v>6187.9071570513643</v>
      </c>
      <c r="Z46" s="7">
        <f t="shared" si="30"/>
        <v>8434.9069810907968</v>
      </c>
      <c r="AA46" s="7">
        <f t="shared" si="30"/>
        <v>5517.4458615734884</v>
      </c>
      <c r="AB46" s="7">
        <f t="shared" si="30"/>
        <v>3438.6890316284694</v>
      </c>
      <c r="AC46" s="7">
        <f t="shared" si="30"/>
        <v>6159.9157706137157</v>
      </c>
      <c r="AD46" s="7">
        <f t="shared" si="30"/>
        <v>8379.524480985423</v>
      </c>
      <c r="AE46" s="7">
        <f t="shared" si="30"/>
        <v>5476.5472091695538</v>
      </c>
      <c r="AF46" s="7">
        <f t="shared" si="30"/>
        <v>3408.0652096403905</v>
      </c>
      <c r="AG46" s="7">
        <f t="shared" si="30"/>
        <v>6115.6119796226649</v>
      </c>
      <c r="AH46" s="7">
        <f t="shared" si="30"/>
        <v>8324.1471405457141</v>
      </c>
      <c r="AI46" s="7">
        <f t="shared" si="30"/>
        <v>5435.5810351546725</v>
      </c>
      <c r="AJ46" s="7">
        <f t="shared" si="30"/>
        <v>3377.3213924946131</v>
      </c>
      <c r="AK46" s="7">
        <f t="shared" si="30"/>
        <v>6071.2534011709076</v>
      </c>
      <c r="AL46" s="7">
        <f t="shared" si="30"/>
        <v>8268.7694859068524</v>
      </c>
      <c r="AM46" s="7">
        <f t="shared" si="30"/>
        <v>5394.5422147220943</v>
      </c>
      <c r="AN46" s="7">
        <f t="shared" si="30"/>
        <v>3346.4526891431351</v>
      </c>
      <c r="AO46" s="7">
        <f t="shared" si="30"/>
        <v>6011.0431394542084</v>
      </c>
      <c r="AP46" s="7">
        <f t="shared" ref="AP46:BU46" si="31">SUM(AP44:AP45)</f>
        <v>8213.3859606533115</v>
      </c>
      <c r="AQ46" s="7">
        <f t="shared" si="31"/>
        <v>5353.4255385250708</v>
      </c>
      <c r="AR46" s="7">
        <f t="shared" si="31"/>
        <v>3315.4541222847906</v>
      </c>
      <c r="AS46" s="7">
        <f t="shared" si="31"/>
        <v>5982.3507046515751</v>
      </c>
      <c r="AT46" s="7">
        <f t="shared" si="31"/>
        <v>8157.9909240173865</v>
      </c>
      <c r="AU46" s="7">
        <f t="shared" si="31"/>
        <v>5312.2257108801668</v>
      </c>
      <c r="AV46" s="7">
        <f t="shared" si="31"/>
        <v>3284.3206265660046</v>
      </c>
      <c r="AW46" s="7">
        <f t="shared" si="31"/>
        <v>5937.7957823628276</v>
      </c>
      <c r="AX46" s="7">
        <f t="shared" si="31"/>
        <v>8102.5786490420469</v>
      </c>
      <c r="AY46" s="7">
        <f t="shared" si="31"/>
        <v>5270.937347934816</v>
      </c>
      <c r="AZ46" s="7">
        <f t="shared" si="31"/>
        <v>3253.0470467455702</v>
      </c>
      <c r="BA46" s="7">
        <f t="shared" si="31"/>
        <v>5893.1644604821759</v>
      </c>
      <c r="BB46" s="7">
        <f t="shared" si="31"/>
        <v>8047.1433207075152</v>
      </c>
      <c r="BC46" s="7">
        <f t="shared" si="31"/>
        <v>5229.5549757984327</v>
      </c>
      <c r="BD46" s="7">
        <f t="shared" si="31"/>
        <v>3221.6281358227779</v>
      </c>
      <c r="BE46" s="7">
        <f t="shared" si="31"/>
        <v>5833.1338231891532</v>
      </c>
      <c r="BF46" s="7">
        <f t="shared" si="31"/>
        <v>7991.679034020729</v>
      </c>
      <c r="BG46" s="7">
        <f t="shared" si="31"/>
        <v>5188.0730286362987</v>
      </c>
      <c r="BH46" s="7">
        <f t="shared" si="31"/>
        <v>3190.0585531280913</v>
      </c>
      <c r="BI46" s="7">
        <f t="shared" si="31"/>
        <v>5803.6500205918674</v>
      </c>
      <c r="BJ46" s="7">
        <f t="shared" si="31"/>
        <v>7936.179792067016</v>
      </c>
      <c r="BK46" s="7">
        <f t="shared" si="31"/>
        <v>5146.4858467255353</v>
      </c>
      <c r="BL46" s="7">
        <f t="shared" si="31"/>
        <v>3158.3328623756925</v>
      </c>
      <c r="BM46" s="7">
        <f t="shared" si="31"/>
        <v>5758.7553693371228</v>
      </c>
      <c r="BN46" s="7">
        <f t="shared" si="31"/>
        <v>7880.6395040231491</v>
      </c>
      <c r="BO46" s="7">
        <f t="shared" si="31"/>
        <v>5104.7876744723108</v>
      </c>
      <c r="BP46" s="7">
        <f t="shared" si="31"/>
        <v>3126.4455296770384</v>
      </c>
      <c r="BQ46" s="7">
        <f t="shared" si="31"/>
        <v>5713.7612480091975</v>
      </c>
      <c r="BR46" s="7">
        <f t="shared" si="31"/>
        <v>7825.0519831310576</v>
      </c>
      <c r="BS46" s="7">
        <f t="shared" si="31"/>
        <v>5062.9726583895717</v>
      </c>
      <c r="BT46" s="7">
        <f t="shared" si="31"/>
        <v>3094.3909215147187</v>
      </c>
      <c r="BU46" s="7">
        <f t="shared" si="31"/>
        <v>5653.8228120429485</v>
      </c>
      <c r="BV46" s="7">
        <f t="shared" ref="BV46:DA46" si="32">SUM(BV44:BV45)</f>
        <v>7769.4109446313687</v>
      </c>
      <c r="BW46" s="7">
        <f t="shared" si="32"/>
        <v>5021.0348450344845</v>
      </c>
      <c r="BX46" s="7">
        <f t="shared" si="32"/>
        <v>3062.1633026757754</v>
      </c>
      <c r="BY46" s="7">
        <f t="shared" si="32"/>
        <v>5623.4504529919195</v>
      </c>
      <c r="BZ46" s="7">
        <f t="shared" si="32"/>
        <v>7713.7100036559714</v>
      </c>
      <c r="CA46" s="7">
        <f t="shared" si="32"/>
        <v>4978.968178904739</v>
      </c>
      <c r="CB46" s="7">
        <f t="shared" si="32"/>
        <v>3029.7568341436586</v>
      </c>
      <c r="CC46" s="7">
        <f t="shared" si="32"/>
        <v>5578.1214531445094</v>
      </c>
      <c r="CD46" s="7">
        <f t="shared" si="32"/>
        <v>7657.9426730787727</v>
      </c>
      <c r="CE46" s="7">
        <f t="shared" si="32"/>
        <v>4936.766500292917</v>
      </c>
      <c r="CF46" s="7">
        <f t="shared" si="32"/>
        <v>2997.1655709480078</v>
      </c>
      <c r="CG46" s="7">
        <f t="shared" si="32"/>
        <v>5532.6683265892589</v>
      </c>
      <c r="CH46" s="7">
        <f t="shared" si="32"/>
        <v>7602.1023613237967</v>
      </c>
      <c r="CI46" s="7">
        <f t="shared" si="32"/>
        <v>4894.4235430980743</v>
      </c>
      <c r="CJ46" s="7">
        <f t="shared" si="32"/>
        <v>2964.3834599714023</v>
      </c>
      <c r="CK46" s="7">
        <f t="shared" si="32"/>
        <v>5472.7294280771303</v>
      </c>
      <c r="CL46" s="7">
        <f t="shared" si="32"/>
        <v>7546.1823701297872</v>
      </c>
      <c r="CM46" s="7">
        <f t="shared" si="32"/>
        <v>4851.9329325936551</v>
      </c>
      <c r="CN46" s="7">
        <f t="shared" si="32"/>
        <v>2931.4043377121825</v>
      </c>
      <c r="CO46" s="7">
        <f t="shared" si="32"/>
        <v>5441.3638715316993</v>
      </c>
      <c r="CP46" s="7">
        <f t="shared" si="32"/>
        <v>7490.1758922703966</v>
      </c>
      <c r="CQ46" s="7">
        <f t="shared" si="32"/>
        <v>4809.2881831508757</v>
      </c>
      <c r="CR46" s="7">
        <f t="shared" si="32"/>
        <v>2898.221928002511</v>
      </c>
      <c r="CS46" s="7">
        <f t="shared" si="32"/>
        <v>5395.4993548277089</v>
      </c>
      <c r="CT46" s="7">
        <f t="shared" si="32"/>
        <v>7434.0760092291002</v>
      </c>
      <c r="CU46" s="7">
        <f t="shared" si="32"/>
        <v>4766.4826959166721</v>
      </c>
      <c r="CV46" s="7">
        <f t="shared" si="32"/>
        <v>2864.8298396807136</v>
      </c>
      <c r="CW46" s="7">
        <f t="shared" si="32"/>
        <v>5349.4843303392609</v>
      </c>
      <c r="CX46" s="7">
        <f t="shared" si="32"/>
        <v>7377.875688827874</v>
      </c>
      <c r="CY46" s="7">
        <f t="shared" si="32"/>
        <v>4723.5097564452753</v>
      </c>
      <c r="CZ46" s="7">
        <f t="shared" si="32"/>
        <v>2831.2215642170117</v>
      </c>
      <c r="DA46" s="7">
        <f t="shared" si="32"/>
        <v>5289.4465893447214</v>
      </c>
      <c r="DB46" s="7">
        <f t="shared" ref="DB46:EA46" si="33">SUM(DB44:DB45)</f>
        <v>7321.5677828087673</v>
      </c>
      <c r="DC46" s="7">
        <f t="shared" si="33"/>
        <v>4680.3625322825128</v>
      </c>
      <c r="DD46" s="7">
        <f t="shared" si="33"/>
        <v>2797.3904732916953</v>
      </c>
      <c r="DE46" s="7">
        <f t="shared" si="33"/>
        <v>5256.9751105346677</v>
      </c>
      <c r="DF46" s="7">
        <f t="shared" si="33"/>
        <v>7265.1450243673517</v>
      </c>
      <c r="DG46" s="7">
        <f t="shared" si="33"/>
        <v>4637.0340705018516</v>
      </c>
      <c r="DH46" s="7">
        <f t="shared" si="33"/>
        <v>2763.3298163247791</v>
      </c>
      <c r="DI46" s="7">
        <f t="shared" si="33"/>
        <v>1239.2070627614698</v>
      </c>
      <c r="DJ46" s="7">
        <f t="shared" si="33"/>
        <v>3.637978807091713E-12</v>
      </c>
      <c r="DK46" s="7">
        <f t="shared" si="33"/>
        <v>3.637978807091713E-12</v>
      </c>
      <c r="DL46" s="7">
        <f t="shared" si="33"/>
        <v>3.637978807091713E-12</v>
      </c>
      <c r="DM46" s="7">
        <f t="shared" si="33"/>
        <v>3.637978807091713E-12</v>
      </c>
      <c r="DN46" s="7">
        <f t="shared" si="33"/>
        <v>3.637978807091713E-12</v>
      </c>
      <c r="DO46" s="7">
        <f t="shared" si="33"/>
        <v>3.637978807091713E-12</v>
      </c>
      <c r="DP46" s="7">
        <f t="shared" si="33"/>
        <v>3.637978807091713E-12</v>
      </c>
      <c r="DQ46" s="7">
        <f t="shared" si="33"/>
        <v>3.637978807091713E-12</v>
      </c>
      <c r="DR46" s="7">
        <f t="shared" si="33"/>
        <v>3.637978807091713E-12</v>
      </c>
      <c r="DS46" s="7">
        <f t="shared" si="33"/>
        <v>3.637978807091713E-12</v>
      </c>
      <c r="DT46" s="7">
        <f t="shared" si="33"/>
        <v>3.637978807091713E-12</v>
      </c>
      <c r="DU46" s="7">
        <f t="shared" si="33"/>
        <v>3.637978807091713E-12</v>
      </c>
      <c r="DV46" s="7">
        <f t="shared" si="33"/>
        <v>3.637978807091713E-12</v>
      </c>
      <c r="DW46" s="7">
        <f t="shared" si="33"/>
        <v>3.637978807091713E-12</v>
      </c>
      <c r="DX46" s="7">
        <f t="shared" si="33"/>
        <v>3.637978807091713E-12</v>
      </c>
      <c r="DY46" s="7">
        <f t="shared" si="33"/>
        <v>3.637978807091713E-12</v>
      </c>
      <c r="DZ46" s="7">
        <f t="shared" si="33"/>
        <v>3.637978807091713E-12</v>
      </c>
      <c r="EA46" s="7">
        <f t="shared" si="33"/>
        <v>3.637978807091713E-12</v>
      </c>
    </row>
    <row r="47" spans="1:131" outlineLevel="1" x14ac:dyDescent="0.35"/>
    <row r="48" spans="1:131" outlineLevel="1" x14ac:dyDescent="0.35">
      <c r="B48" s="8" t="s">
        <v>234</v>
      </c>
    </row>
    <row r="49" spans="1:131" outlineLevel="2" x14ac:dyDescent="0.35">
      <c r="E49" s="53" t="str">
        <f t="shared" ref="E49:AJ49" si="34" xml:space="preserve"> E$36</f>
        <v>Retained cash balance BEG</v>
      </c>
      <c r="F49" s="53">
        <f t="shared" si="34"/>
        <v>0</v>
      </c>
      <c r="G49" s="53" t="str">
        <f t="shared" si="34"/>
        <v>$ 000s</v>
      </c>
      <c r="H49" s="53">
        <f t="shared" si="34"/>
        <v>0</v>
      </c>
      <c r="I49" s="53">
        <f t="shared" si="34"/>
        <v>0</v>
      </c>
      <c r="J49" s="53">
        <f t="shared" si="34"/>
        <v>0</v>
      </c>
      <c r="K49" s="53">
        <f t="shared" si="34"/>
        <v>0</v>
      </c>
      <c r="L49" s="53">
        <f t="shared" si="34"/>
        <v>0</v>
      </c>
      <c r="M49" s="53">
        <f t="shared" si="34"/>
        <v>0</v>
      </c>
      <c r="N49" s="53">
        <f t="shared" si="34"/>
        <v>0</v>
      </c>
      <c r="O49" s="53">
        <f t="shared" si="34"/>
        <v>0</v>
      </c>
      <c r="P49" s="53">
        <f t="shared" si="34"/>
        <v>0</v>
      </c>
      <c r="Q49" s="53">
        <f t="shared" si="34"/>
        <v>0</v>
      </c>
      <c r="R49" s="53">
        <f t="shared" si="34"/>
        <v>0</v>
      </c>
      <c r="S49" s="53">
        <f t="shared" si="34"/>
        <v>0</v>
      </c>
      <c r="T49" s="53">
        <f t="shared" si="34"/>
        <v>0</v>
      </c>
      <c r="U49" s="53">
        <f t="shared" si="34"/>
        <v>0</v>
      </c>
      <c r="V49" s="53">
        <f t="shared" si="34"/>
        <v>0</v>
      </c>
      <c r="W49" s="53">
        <f t="shared" si="34"/>
        <v>0</v>
      </c>
      <c r="X49" s="53">
        <f t="shared" si="34"/>
        <v>0</v>
      </c>
      <c r="Y49" s="53">
        <f t="shared" si="34"/>
        <v>0</v>
      </c>
      <c r="Z49" s="53">
        <f t="shared" si="34"/>
        <v>0</v>
      </c>
      <c r="AA49" s="53">
        <f t="shared" si="34"/>
        <v>0</v>
      </c>
      <c r="AB49" s="53">
        <f t="shared" si="34"/>
        <v>0</v>
      </c>
      <c r="AC49" s="53">
        <f t="shared" si="34"/>
        <v>0</v>
      </c>
      <c r="AD49" s="53">
        <f t="shared" si="34"/>
        <v>0</v>
      </c>
      <c r="AE49" s="53">
        <f t="shared" si="34"/>
        <v>0</v>
      </c>
      <c r="AF49" s="53">
        <f t="shared" si="34"/>
        <v>0</v>
      </c>
      <c r="AG49" s="53">
        <f t="shared" si="34"/>
        <v>0</v>
      </c>
      <c r="AH49" s="53">
        <f t="shared" si="34"/>
        <v>0</v>
      </c>
      <c r="AI49" s="53">
        <f t="shared" si="34"/>
        <v>0</v>
      </c>
      <c r="AJ49" s="53">
        <f t="shared" si="34"/>
        <v>0</v>
      </c>
      <c r="AK49" s="53">
        <f t="shared" ref="AK49:BP49" si="35" xml:space="preserve"> AK$36</f>
        <v>0</v>
      </c>
      <c r="AL49" s="53">
        <f t="shared" si="35"/>
        <v>0</v>
      </c>
      <c r="AM49" s="53">
        <f t="shared" si="35"/>
        <v>0</v>
      </c>
      <c r="AN49" s="53">
        <f t="shared" si="35"/>
        <v>0</v>
      </c>
      <c r="AO49" s="53">
        <f t="shared" si="35"/>
        <v>0</v>
      </c>
      <c r="AP49" s="53">
        <f t="shared" si="35"/>
        <v>0</v>
      </c>
      <c r="AQ49" s="53">
        <f t="shared" si="35"/>
        <v>0</v>
      </c>
      <c r="AR49" s="53">
        <f t="shared" si="35"/>
        <v>0</v>
      </c>
      <c r="AS49" s="53">
        <f t="shared" si="35"/>
        <v>0</v>
      </c>
      <c r="AT49" s="53">
        <f t="shared" si="35"/>
        <v>0</v>
      </c>
      <c r="AU49" s="53">
        <f t="shared" si="35"/>
        <v>0</v>
      </c>
      <c r="AV49" s="53">
        <f t="shared" si="35"/>
        <v>0</v>
      </c>
      <c r="AW49" s="53">
        <f t="shared" si="35"/>
        <v>0</v>
      </c>
      <c r="AX49" s="53">
        <f t="shared" si="35"/>
        <v>0</v>
      </c>
      <c r="AY49" s="53">
        <f t="shared" si="35"/>
        <v>0</v>
      </c>
      <c r="AZ49" s="53">
        <f t="shared" si="35"/>
        <v>0</v>
      </c>
      <c r="BA49" s="53">
        <f t="shared" si="35"/>
        <v>0</v>
      </c>
      <c r="BB49" s="53">
        <f t="shared" si="35"/>
        <v>0</v>
      </c>
      <c r="BC49" s="53">
        <f t="shared" si="35"/>
        <v>0</v>
      </c>
      <c r="BD49" s="53">
        <f t="shared" si="35"/>
        <v>0</v>
      </c>
      <c r="BE49" s="53">
        <f t="shared" si="35"/>
        <v>0</v>
      </c>
      <c r="BF49" s="53">
        <f t="shared" si="35"/>
        <v>0</v>
      </c>
      <c r="BG49" s="53">
        <f t="shared" si="35"/>
        <v>0</v>
      </c>
      <c r="BH49" s="53">
        <f t="shared" si="35"/>
        <v>0</v>
      </c>
      <c r="BI49" s="53">
        <f t="shared" si="35"/>
        <v>0</v>
      </c>
      <c r="BJ49" s="53">
        <f t="shared" si="35"/>
        <v>0</v>
      </c>
      <c r="BK49" s="53">
        <f t="shared" si="35"/>
        <v>0</v>
      </c>
      <c r="BL49" s="53">
        <f t="shared" si="35"/>
        <v>0</v>
      </c>
      <c r="BM49" s="53">
        <f t="shared" si="35"/>
        <v>0</v>
      </c>
      <c r="BN49" s="53">
        <f t="shared" si="35"/>
        <v>0</v>
      </c>
      <c r="BO49" s="53">
        <f t="shared" si="35"/>
        <v>0</v>
      </c>
      <c r="BP49" s="53">
        <f t="shared" si="35"/>
        <v>0</v>
      </c>
      <c r="BQ49" s="53">
        <f t="shared" ref="BQ49:CV49" si="36" xml:space="preserve"> BQ$36</f>
        <v>0</v>
      </c>
      <c r="BR49" s="53">
        <f t="shared" si="36"/>
        <v>0</v>
      </c>
      <c r="BS49" s="53">
        <f t="shared" si="36"/>
        <v>0</v>
      </c>
      <c r="BT49" s="53">
        <f t="shared" si="36"/>
        <v>0</v>
      </c>
      <c r="BU49" s="53">
        <f t="shared" si="36"/>
        <v>0</v>
      </c>
      <c r="BV49" s="53">
        <f t="shared" si="36"/>
        <v>0</v>
      </c>
      <c r="BW49" s="53">
        <f t="shared" si="36"/>
        <v>0</v>
      </c>
      <c r="BX49" s="53">
        <f t="shared" si="36"/>
        <v>0</v>
      </c>
      <c r="BY49" s="53">
        <f t="shared" si="36"/>
        <v>0</v>
      </c>
      <c r="BZ49" s="53">
        <f t="shared" si="36"/>
        <v>0</v>
      </c>
      <c r="CA49" s="53">
        <f t="shared" si="36"/>
        <v>0</v>
      </c>
      <c r="CB49" s="53">
        <f t="shared" si="36"/>
        <v>0</v>
      </c>
      <c r="CC49" s="53">
        <f t="shared" si="36"/>
        <v>0</v>
      </c>
      <c r="CD49" s="53">
        <f t="shared" si="36"/>
        <v>0</v>
      </c>
      <c r="CE49" s="53">
        <f t="shared" si="36"/>
        <v>0</v>
      </c>
      <c r="CF49" s="53">
        <f t="shared" si="36"/>
        <v>0</v>
      </c>
      <c r="CG49" s="53">
        <f t="shared" si="36"/>
        <v>0</v>
      </c>
      <c r="CH49" s="53">
        <f t="shared" si="36"/>
        <v>0</v>
      </c>
      <c r="CI49" s="53">
        <f t="shared" si="36"/>
        <v>0</v>
      </c>
      <c r="CJ49" s="53">
        <f t="shared" si="36"/>
        <v>0</v>
      </c>
      <c r="CK49" s="53">
        <f t="shared" si="36"/>
        <v>0</v>
      </c>
      <c r="CL49" s="53">
        <f t="shared" si="36"/>
        <v>0</v>
      </c>
      <c r="CM49" s="53">
        <f t="shared" si="36"/>
        <v>0</v>
      </c>
      <c r="CN49" s="53">
        <f t="shared" si="36"/>
        <v>0</v>
      </c>
      <c r="CO49" s="53">
        <f t="shared" si="36"/>
        <v>0</v>
      </c>
      <c r="CP49" s="53">
        <f t="shared" si="36"/>
        <v>0</v>
      </c>
      <c r="CQ49" s="53">
        <f t="shared" si="36"/>
        <v>0</v>
      </c>
      <c r="CR49" s="53">
        <f t="shared" si="36"/>
        <v>0</v>
      </c>
      <c r="CS49" s="53">
        <f t="shared" si="36"/>
        <v>0</v>
      </c>
      <c r="CT49" s="53">
        <f t="shared" si="36"/>
        <v>0</v>
      </c>
      <c r="CU49" s="53">
        <f t="shared" si="36"/>
        <v>0</v>
      </c>
      <c r="CV49" s="53">
        <f t="shared" si="36"/>
        <v>0</v>
      </c>
      <c r="CW49" s="53">
        <f t="shared" ref="CW49:EA49" si="37" xml:space="preserve"> CW$36</f>
        <v>0</v>
      </c>
      <c r="CX49" s="53">
        <f t="shared" si="37"/>
        <v>0</v>
      </c>
      <c r="CY49" s="53">
        <f t="shared" si="37"/>
        <v>0</v>
      </c>
      <c r="CZ49" s="53">
        <f t="shared" si="37"/>
        <v>0</v>
      </c>
      <c r="DA49" s="53">
        <f t="shared" si="37"/>
        <v>0</v>
      </c>
      <c r="DB49" s="53">
        <f t="shared" si="37"/>
        <v>0</v>
      </c>
      <c r="DC49" s="53">
        <f t="shared" si="37"/>
        <v>0</v>
      </c>
      <c r="DD49" s="53">
        <f t="shared" si="37"/>
        <v>0</v>
      </c>
      <c r="DE49" s="53">
        <f t="shared" si="37"/>
        <v>0</v>
      </c>
      <c r="DF49" s="53">
        <f t="shared" si="37"/>
        <v>0</v>
      </c>
      <c r="DG49" s="53">
        <f t="shared" si="37"/>
        <v>0</v>
      </c>
      <c r="DH49" s="53">
        <f t="shared" si="37"/>
        <v>0</v>
      </c>
      <c r="DI49" s="53">
        <f t="shared" si="37"/>
        <v>0</v>
      </c>
      <c r="DJ49" s="53">
        <f t="shared" si="37"/>
        <v>0</v>
      </c>
      <c r="DK49" s="53">
        <f t="shared" si="37"/>
        <v>0</v>
      </c>
      <c r="DL49" s="53">
        <f t="shared" si="37"/>
        <v>0</v>
      </c>
      <c r="DM49" s="53">
        <f t="shared" si="37"/>
        <v>0</v>
      </c>
      <c r="DN49" s="53">
        <f t="shared" si="37"/>
        <v>0</v>
      </c>
      <c r="DO49" s="53">
        <f t="shared" si="37"/>
        <v>0</v>
      </c>
      <c r="DP49" s="53">
        <f t="shared" si="37"/>
        <v>0</v>
      </c>
      <c r="DQ49" s="53">
        <f t="shared" si="37"/>
        <v>0</v>
      </c>
      <c r="DR49" s="53">
        <f t="shared" si="37"/>
        <v>0</v>
      </c>
      <c r="DS49" s="53">
        <f t="shared" si="37"/>
        <v>0</v>
      </c>
      <c r="DT49" s="53">
        <f t="shared" si="37"/>
        <v>0</v>
      </c>
      <c r="DU49" s="53">
        <f t="shared" si="37"/>
        <v>0</v>
      </c>
      <c r="DV49" s="53">
        <f t="shared" si="37"/>
        <v>0</v>
      </c>
      <c r="DW49" s="53">
        <f t="shared" si="37"/>
        <v>0</v>
      </c>
      <c r="DX49" s="53">
        <f t="shared" si="37"/>
        <v>0</v>
      </c>
      <c r="DY49" s="53">
        <f t="shared" si="37"/>
        <v>0</v>
      </c>
      <c r="DZ49" s="53">
        <f t="shared" si="37"/>
        <v>0</v>
      </c>
      <c r="EA49" s="53">
        <f t="shared" si="37"/>
        <v>0</v>
      </c>
    </row>
    <row r="50" spans="1:131" s="122" customFormat="1" outlineLevel="2" x14ac:dyDescent="0.35">
      <c r="A50" s="8"/>
      <c r="B50" s="8"/>
      <c r="C50" s="13"/>
      <c r="D50" s="34"/>
      <c r="E50" s="484" t="str">
        <f xml:space="preserve"> 'FS Qtr'!E$50</f>
        <v>Cash flow available for dividends</v>
      </c>
      <c r="F50" s="484">
        <f xml:space="preserve"> 'FS Qtr'!F$50</f>
        <v>0</v>
      </c>
      <c r="G50" s="484" t="str">
        <f xml:space="preserve"> 'FS Qtr'!G$50</f>
        <v>$ 000s</v>
      </c>
      <c r="H50" s="484">
        <f xml:space="preserve"> 'FS Qtr'!H$50</f>
        <v>322667.04122730857</v>
      </c>
      <c r="I50" s="484">
        <f xml:space="preserve"> 'FS Qtr'!I$50</f>
        <v>0</v>
      </c>
      <c r="J50" s="484">
        <f xml:space="preserve"> 'FS Qtr'!J$50</f>
        <v>0</v>
      </c>
      <c r="K50" s="484">
        <f xml:space="preserve"> 'FS Qtr'!K$50</f>
        <v>0</v>
      </c>
      <c r="L50" s="484">
        <f xml:space="preserve"> 'FS Qtr'!L$50</f>
        <v>0</v>
      </c>
      <c r="M50" s="484">
        <f xml:space="preserve"> 'FS Qtr'!M$50</f>
        <v>1519.3516483516487</v>
      </c>
      <c r="N50" s="484">
        <f xml:space="preserve"> 'FS Qtr'!N$50</f>
        <v>5023.8865989309606</v>
      </c>
      <c r="O50" s="484">
        <f xml:space="preserve"> 'FS Qtr'!O$50</f>
        <v>4170.5295879755431</v>
      </c>
      <c r="P50" s="484">
        <f xml:space="preserve"> 'FS Qtr'!P$50</f>
        <v>2028.6153260439305</v>
      </c>
      <c r="Q50" s="484">
        <f xml:space="preserve"> 'FS Qtr'!Q$50</f>
        <v>3006.71803994626</v>
      </c>
      <c r="R50" s="484">
        <f xml:space="preserve"> 'FS Qtr'!R$50</f>
        <v>4989.357079414217</v>
      </c>
      <c r="S50" s="484">
        <f xml:space="preserve"> 'FS Qtr'!S$50</f>
        <v>4140.2320518402594</v>
      </c>
      <c r="T50" s="484">
        <f xml:space="preserve"> 'FS Qtr'!T$50</f>
        <v>2008.9959885590401</v>
      </c>
      <c r="U50" s="484">
        <f xml:space="preserve"> 'FS Qtr'!U$50</f>
        <v>2982.0798495086847</v>
      </c>
      <c r="V50" s="484">
        <f xml:space="preserve"> 'FS Qtr'!V$50</f>
        <v>4954.807212342962</v>
      </c>
      <c r="W50" s="484">
        <f xml:space="preserve"> 'FS Qtr'!W$50</f>
        <v>4109.8928399861561</v>
      </c>
      <c r="X50" s="484">
        <f xml:space="preserve"> 'FS Qtr'!X$50</f>
        <v>2005.5450977648127</v>
      </c>
      <c r="Y50" s="484">
        <f xml:space="preserve"> 'FS Qtr'!Y$50</f>
        <v>2941.1063861909197</v>
      </c>
      <c r="Z50" s="484">
        <f xml:space="preserve"> 'FS Qtr'!Z$50</f>
        <v>4920.2332273080128</v>
      </c>
      <c r="AA50" s="484">
        <f xml:space="preserve"> 'FS Qtr'!AA$50</f>
        <v>4079.5082826027474</v>
      </c>
      <c r="AB50" s="484">
        <f xml:space="preserve"> 'FS Qtr'!AB$50</f>
        <v>1969.4708359471479</v>
      </c>
      <c r="AC50" s="484">
        <f xml:space="preserve"> 'FS Qtr'!AC$50</f>
        <v>2932.5824991845047</v>
      </c>
      <c r="AD50" s="484">
        <f xml:space="preserve"> 'FS Qtr'!AD$50</f>
        <v>4885.6312946429462</v>
      </c>
      <c r="AE50" s="484">
        <f xml:space="preserve"> 'FS Qtr'!AE$50</f>
        <v>4049.0746500107443</v>
      </c>
      <c r="AF50" s="484">
        <f xml:space="preserve"> 'FS Qtr'!AF$50</f>
        <v>1949.5581621709948</v>
      </c>
      <c r="AG50" s="484">
        <f xml:space="preserve"> 'FS Qtr'!AG$50</f>
        <v>2907.71613842746</v>
      </c>
      <c r="AH50" s="484">
        <f xml:space="preserve"> 'FS Qtr'!AH$50</f>
        <v>4850.9975241468455</v>
      </c>
      <c r="AI50" s="484">
        <f xml:space="preserve"> 'FS Qtr'!AI$50</f>
        <v>4018.5881513856307</v>
      </c>
      <c r="AJ50" s="484">
        <f xml:space="preserve"> 'FS Qtr'!AJ$50</f>
        <v>1929.5407479852247</v>
      </c>
      <c r="AK50" s="484">
        <f xml:space="preserve"> 'FS Qtr'!AK$50</f>
        <v>2882.7664163421891</v>
      </c>
      <c r="AL50" s="484">
        <f xml:space="preserve"> 'FS Qtr'!AL$50</f>
        <v>4816.327963781755</v>
      </c>
      <c r="AM50" s="484">
        <f xml:space="preserve"> 'FS Qtr'!AM$50</f>
        <v>3988.0449334558452</v>
      </c>
      <c r="AN50" s="484">
        <f xml:space="preserve"> 'FS Qtr'!AN$50</f>
        <v>1925.2066305179528</v>
      </c>
      <c r="AO50" s="484">
        <f xml:space="preserve"> 'FS Qtr'!AO$50</f>
        <v>2841.9379521318856</v>
      </c>
      <c r="AP50" s="484">
        <f xml:space="preserve"> 'FS Qtr'!AP$50</f>
        <v>4781.6185983442665</v>
      </c>
      <c r="AQ50" s="484">
        <f xml:space="preserve"> 'FS Qtr'!AQ$50</f>
        <v>3957.4410791751011</v>
      </c>
      <c r="AR50" s="484">
        <f xml:space="preserve"> 'FS Qtr'!AR$50</f>
        <v>1889.1772904874442</v>
      </c>
      <c r="AS50" s="484">
        <f xml:space="preserve"> 'FS Qtr'!AS$50</f>
        <v>2832.6017911092231</v>
      </c>
      <c r="AT50" s="484">
        <f xml:space="preserve"> 'FS Qtr'!AT$50</f>
        <v>4746.8653481107795</v>
      </c>
      <c r="AU50" s="484">
        <f xml:space="preserve"> 'FS Qtr'!AU$50</f>
        <v>3926.7726063682762</v>
      </c>
      <c r="AV50" s="484">
        <f xml:space="preserve"> 'FS Qtr'!AV$50</f>
        <v>1868.823879593665</v>
      </c>
      <c r="AW50" s="484">
        <f xml:space="preserve"> 'FS Qtr'!AW$50</f>
        <v>2807.3791745912417</v>
      </c>
      <c r="AX50" s="484">
        <f xml:space="preserve"> 'FS Qtr'!AX$50</f>
        <v>4712.0640674558335</v>
      </c>
      <c r="AY50" s="484">
        <f xml:space="preserve"> 'FS Qtr'!AY$50</f>
        <v>3896.0354663503745</v>
      </c>
      <c r="AZ50" s="484">
        <f xml:space="preserve"> 'FS Qtr'!AZ$50</f>
        <v>1848.3509904106313</v>
      </c>
      <c r="BA50" s="484">
        <f xml:space="preserve"> 'FS Qtr'!BA$50</f>
        <v>2782.0577672391714</v>
      </c>
      <c r="BB50" s="484">
        <f xml:space="preserve"> 'FS Qtr'!BB$50</f>
        <v>4677.2105434430441</v>
      </c>
      <c r="BC50" s="484">
        <f xml:space="preserve"> 'FS Qtr'!BC$50</f>
        <v>3865.225542517991</v>
      </c>
      <c r="BD50" s="484">
        <f xml:space="preserve"> 'FS Qtr'!BD$50</f>
        <v>1843.0720590969331</v>
      </c>
      <c r="BE50" s="484">
        <f xml:space="preserve"> 'FS Qtr'!BE$50</f>
        <v>2741.3162515247823</v>
      </c>
      <c r="BF50" s="484">
        <f xml:space="preserve"> 'FS Qtr'!BF$50</f>
        <v>4642.3004943880223</v>
      </c>
      <c r="BG50" s="484">
        <f xml:space="preserve"> 'FS Qtr'!BG$50</f>
        <v>3834.3386489127424</v>
      </c>
      <c r="BH50" s="484">
        <f xml:space="preserve"> 'FS Qtr'!BH$50</f>
        <v>1807.0312923881415</v>
      </c>
      <c r="BI50" s="484">
        <f xml:space="preserve"> 'FS Qtr'!BI$50</f>
        <v>2731.1023978583507</v>
      </c>
      <c r="BJ50" s="484">
        <f xml:space="preserve"> 'FS Qtr'!BJ$50</f>
        <v>4607.3295683927436</v>
      </c>
      <c r="BK50" s="484">
        <f xml:space="preserve"> 'FS Qtr'!BK$50</f>
        <v>3803.3705287560883</v>
      </c>
      <c r="BL50" s="484">
        <f xml:space="preserve"> 'FS Qtr'!BL$50</f>
        <v>1786.1765635552633</v>
      </c>
      <c r="BM50" s="484">
        <f xml:space="preserve"> 'FS Qtr'!BM$50</f>
        <v>2705.4601656930258</v>
      </c>
      <c r="BN50" s="484">
        <f xml:space="preserve"> 'FS Qtr'!BN$50</f>
        <v>4572.2933418507855</v>
      </c>
      <c r="BO50" s="484">
        <f xml:space="preserve"> 'FS Qtr'!BO$50</f>
        <v>3772.3168529549539</v>
      </c>
      <c r="BP50" s="484">
        <f xml:space="preserve"> 'FS Qtr'!BP$50</f>
        <v>1765.1865135060509</v>
      </c>
      <c r="BQ50" s="484">
        <f xml:space="preserve"> 'FS Qtr'!BQ$50</f>
        <v>2679.7025994275532</v>
      </c>
      <c r="BR50" s="484">
        <f xml:space="preserve"> 'FS Qtr'!BR$50</f>
        <v>4537.1873179228514</v>
      </c>
      <c r="BS50" s="484">
        <f xml:space="preserve"> 'FS Qtr'!BS$50</f>
        <v>3741.1732185775827</v>
      </c>
      <c r="BT50" s="484">
        <f xml:space="preserve"> 'FS Qtr'!BT$50</f>
        <v>1758.8958323021477</v>
      </c>
      <c r="BU50" s="484">
        <f xml:space="preserve"> 'FS Qtr'!BU$50</f>
        <v>2638.9865438332372</v>
      </c>
      <c r="BV50" s="484">
        <f xml:space="preserve"> 'FS Qtr'!BV$50</f>
        <v>4502.0069249819471</v>
      </c>
      <c r="BW50" s="484">
        <f xml:space="preserve"> 'FS Qtr'!BW$50</f>
        <v>3709.9351472990134</v>
      </c>
      <c r="BX50" s="484">
        <f xml:space="preserve"> 'FS Qtr'!BX$50</f>
        <v>1722.7837962499902</v>
      </c>
      <c r="BY50" s="484">
        <f xml:space="preserve"> 'FS Qtr'!BY$50</f>
        <v>2627.8241038459855</v>
      </c>
      <c r="BZ50" s="484">
        <f xml:space="preserve"> 'FS Qtr'!BZ$50</f>
        <v>4466.7475150276478</v>
      </c>
      <c r="CA50" s="484">
        <f xml:space="preserve"> 'FS Qtr'!CA$50</f>
        <v>3678.5980838155601</v>
      </c>
      <c r="CB50" s="484">
        <f xml:space="preserve"> 'FS Qtr'!CB$50</f>
        <v>1701.3626095709205</v>
      </c>
      <c r="CC50" s="484">
        <f xml:space="preserve"> 'FS Qtr'!CC$50</f>
        <v>2601.6942997167585</v>
      </c>
      <c r="CD50" s="484">
        <f xml:space="preserve"> 'FS Qtr'!CD$50</f>
        <v>4431.4043620687899</v>
      </c>
      <c r="CE50" s="484">
        <f xml:space="preserve"> 'FS Qtr'!CE$50</f>
        <v>3647.1573942276741</v>
      </c>
      <c r="CF50" s="484">
        <f xml:space="preserve"> 'FS Qtr'!CF$50</f>
        <v>1679.7890595480376</v>
      </c>
      <c r="CG50" s="484">
        <f xml:space="preserve"> 'FS Qtr'!CG$50</f>
        <v>2575.4314086216336</v>
      </c>
      <c r="CH50" s="484">
        <f xml:space="preserve"> 'FS Qtr'!CH$50</f>
        <v>4395.9726604739562</v>
      </c>
      <c r="CI50" s="484">
        <f xml:space="preserve"> 'FS Qtr'!CI$50</f>
        <v>3615.6083643905404</v>
      </c>
      <c r="CJ50" s="484">
        <f xml:space="preserve"> 'FS Qtr'!CJ$50</f>
        <v>1672.4139038003891</v>
      </c>
      <c r="CK50" s="484">
        <f xml:space="preserve"> 'FS Qtr'!CK$50</f>
        <v>2534.6755740795943</v>
      </c>
      <c r="CL50" s="484">
        <f xml:space="preserve"> 'FS Qtr'!CL$50</f>
        <v>4360.4475232891255</v>
      </c>
      <c r="CM50" s="484">
        <f xml:space="preserve"> 'FS Qtr'!CM$50</f>
        <v>3583.9461982317816</v>
      </c>
      <c r="CN50" s="484">
        <f xml:space="preserve"> 'FS Qtr'!CN$50</f>
        <v>1636.1669478320509</v>
      </c>
      <c r="CO50" s="484">
        <f xml:space="preserve"> 'FS Qtr'!CO$50</f>
        <v>2522.4877250291902</v>
      </c>
      <c r="CP50" s="484">
        <f xml:space="preserve"> 'FS Qtr'!CP$50</f>
        <v>4324.8239805218018</v>
      </c>
      <c r="CQ50" s="484">
        <f xml:space="preserve"> 'FS Qtr'!CQ$50</f>
        <v>3552.1660160355682</v>
      </c>
      <c r="CR50" s="484">
        <f xml:space="preserve"> 'FS Qtr'!CR$50</f>
        <v>1614.109216234112</v>
      </c>
      <c r="CS50" s="484">
        <f xml:space="preserve"> 'FS Qtr'!CS$50</f>
        <v>2495.79740118472</v>
      </c>
      <c r="CT50" s="484">
        <f xml:space="preserve"> 'FS Qtr'!CT$50</f>
        <v>4289.0969773909501</v>
      </c>
      <c r="CU50" s="484">
        <f xml:space="preserve"> 'FS Qtr'!CU$50</f>
        <v>3520.2628526924959</v>
      </c>
      <c r="CV50" s="484">
        <f xml:space="preserve"> 'FS Qtr'!CV$50</f>
        <v>1591.8807780366615</v>
      </c>
      <c r="CW50" s="484">
        <f xml:space="preserve"> 'FS Qtr'!CW$50</f>
        <v>2468.9549241734603</v>
      </c>
      <c r="CX50" s="484">
        <f xml:space="preserve"> 'FS Qtr'!CX$50</f>
        <v>4253.2613725420415</v>
      </c>
      <c r="CY50" s="484">
        <f xml:space="preserve"> 'FS Qtr'!CY$50</f>
        <v>3488.2316559144965</v>
      </c>
      <c r="CZ50" s="484">
        <f xml:space="preserve"> 'FS Qtr'!CZ$50</f>
        <v>1583.3421581221173</v>
      </c>
      <c r="DA50" s="484">
        <f xml:space="preserve"> 'FS Qtr'!DA$50</f>
        <v>2428.0899825412234</v>
      </c>
      <c r="DB50" s="484">
        <f xml:space="preserve"> 'FS Qtr'!DB$50</f>
        <v>4217.3119362265334</v>
      </c>
      <c r="DC50" s="484">
        <f xml:space="preserve"> 'FS Qtr'!DC$50</f>
        <v>3456.0672844141181</v>
      </c>
      <c r="DD50" s="484">
        <f xml:space="preserve"> 'FS Qtr'!DD$50</f>
        <v>1546.8924844518847</v>
      </c>
      <c r="DE50" s="484">
        <f xml:space="preserve"> 'FS Qtr'!DE$50</f>
        <v>2414.7934808728296</v>
      </c>
      <c r="DF50" s="484">
        <f xml:space="preserve"> 'FS Qtr'!DF$50</f>
        <v>4181.2433484450221</v>
      </c>
      <c r="DG50" s="484">
        <f xml:space="preserve"> 'FS Qtr'!DG$50</f>
        <v>3423.7645060474233</v>
      </c>
      <c r="DH50" s="484">
        <f xml:space="preserve"> 'FS Qtr'!DH$50</f>
        <v>1524.1227535633093</v>
      </c>
      <c r="DI50" s="484">
        <f xml:space="preserve"> 'FS Qtr'!DI$50</f>
        <v>1239.2070627614662</v>
      </c>
      <c r="DJ50" s="484">
        <f xml:space="preserve"> 'FS Qtr'!DJ$50</f>
        <v>0</v>
      </c>
      <c r="DK50" s="484">
        <f xml:space="preserve"> 'FS Qtr'!DK$50</f>
        <v>0</v>
      </c>
      <c r="DL50" s="484">
        <f xml:space="preserve"> 'FS Qtr'!DL$50</f>
        <v>0</v>
      </c>
      <c r="DM50" s="484">
        <f xml:space="preserve"> 'FS Qtr'!DM$50</f>
        <v>0</v>
      </c>
      <c r="DN50" s="484">
        <f xml:space="preserve"> 'FS Qtr'!DN$50</f>
        <v>0</v>
      </c>
      <c r="DO50" s="484">
        <f xml:space="preserve"> 'FS Qtr'!DO$50</f>
        <v>0</v>
      </c>
      <c r="DP50" s="484">
        <f xml:space="preserve"> 'FS Qtr'!DP$50</f>
        <v>0</v>
      </c>
      <c r="DQ50" s="484">
        <f xml:space="preserve"> 'FS Qtr'!DQ$50</f>
        <v>0</v>
      </c>
      <c r="DR50" s="484">
        <f xml:space="preserve"> 'FS Qtr'!DR$50</f>
        <v>0</v>
      </c>
      <c r="DS50" s="484">
        <f xml:space="preserve"> 'FS Qtr'!DS$50</f>
        <v>0</v>
      </c>
      <c r="DT50" s="484">
        <f xml:space="preserve"> 'FS Qtr'!DT$50</f>
        <v>0</v>
      </c>
      <c r="DU50" s="484">
        <f xml:space="preserve"> 'FS Qtr'!DU$50</f>
        <v>0</v>
      </c>
      <c r="DV50" s="484">
        <f xml:space="preserve"> 'FS Qtr'!DV$50</f>
        <v>0</v>
      </c>
      <c r="DW50" s="484">
        <f xml:space="preserve"> 'FS Qtr'!DW$50</f>
        <v>0</v>
      </c>
      <c r="DX50" s="484">
        <f xml:space="preserve"> 'FS Qtr'!DX$50</f>
        <v>0</v>
      </c>
      <c r="DY50" s="484">
        <f xml:space="preserve"> 'FS Qtr'!DY$50</f>
        <v>0</v>
      </c>
      <c r="DZ50" s="484">
        <f xml:space="preserve"> 'FS Qtr'!DZ$50</f>
        <v>0</v>
      </c>
      <c r="EA50" s="484">
        <f xml:space="preserve"> 'FS Qtr'!EA$50</f>
        <v>0</v>
      </c>
    </row>
    <row r="51" spans="1:131" outlineLevel="2" x14ac:dyDescent="0.35">
      <c r="E51" s="7" t="s">
        <v>234</v>
      </c>
      <c r="G51" s="7" t="str">
        <f xml:space="preserve"> SMU</f>
        <v>$ 000s</v>
      </c>
      <c r="J51" s="7">
        <f t="shared" ref="J51:AO51" si="38">SUM(J49:J50)</f>
        <v>0</v>
      </c>
      <c r="K51" s="7">
        <f t="shared" si="38"/>
        <v>0</v>
      </c>
      <c r="L51" s="7">
        <f t="shared" si="38"/>
        <v>0</v>
      </c>
      <c r="M51" s="7">
        <f t="shared" si="38"/>
        <v>1519.3516483516487</v>
      </c>
      <c r="N51" s="7">
        <f t="shared" si="38"/>
        <v>5023.8865989309606</v>
      </c>
      <c r="O51" s="7">
        <f t="shared" si="38"/>
        <v>4170.5295879755431</v>
      </c>
      <c r="P51" s="7">
        <f t="shared" si="38"/>
        <v>2028.6153260439305</v>
      </c>
      <c r="Q51" s="7">
        <f t="shared" si="38"/>
        <v>3006.71803994626</v>
      </c>
      <c r="R51" s="7">
        <f t="shared" si="38"/>
        <v>4989.357079414217</v>
      </c>
      <c r="S51" s="7">
        <f t="shared" si="38"/>
        <v>4140.2320518402594</v>
      </c>
      <c r="T51" s="7">
        <f t="shared" si="38"/>
        <v>2008.9959885590401</v>
      </c>
      <c r="U51" s="7">
        <f t="shared" si="38"/>
        <v>2982.0798495086847</v>
      </c>
      <c r="V51" s="7">
        <f t="shared" si="38"/>
        <v>4954.807212342962</v>
      </c>
      <c r="W51" s="7">
        <f t="shared" si="38"/>
        <v>4109.8928399861561</v>
      </c>
      <c r="X51" s="7">
        <f t="shared" si="38"/>
        <v>2005.5450977648127</v>
      </c>
      <c r="Y51" s="7">
        <f t="shared" si="38"/>
        <v>2941.1063861909197</v>
      </c>
      <c r="Z51" s="7">
        <f t="shared" si="38"/>
        <v>4920.2332273080128</v>
      </c>
      <c r="AA51" s="7">
        <f t="shared" si="38"/>
        <v>4079.5082826027474</v>
      </c>
      <c r="AB51" s="7">
        <f t="shared" si="38"/>
        <v>1969.4708359471479</v>
      </c>
      <c r="AC51" s="7">
        <f t="shared" si="38"/>
        <v>2932.5824991845047</v>
      </c>
      <c r="AD51" s="7">
        <f t="shared" si="38"/>
        <v>4885.6312946429462</v>
      </c>
      <c r="AE51" s="7">
        <f t="shared" si="38"/>
        <v>4049.0746500107443</v>
      </c>
      <c r="AF51" s="7">
        <f t="shared" si="38"/>
        <v>1949.5581621709948</v>
      </c>
      <c r="AG51" s="7">
        <f t="shared" si="38"/>
        <v>2907.71613842746</v>
      </c>
      <c r="AH51" s="7">
        <f t="shared" si="38"/>
        <v>4850.9975241468455</v>
      </c>
      <c r="AI51" s="7">
        <f t="shared" si="38"/>
        <v>4018.5881513856307</v>
      </c>
      <c r="AJ51" s="7">
        <f t="shared" si="38"/>
        <v>1929.5407479852247</v>
      </c>
      <c r="AK51" s="7">
        <f t="shared" si="38"/>
        <v>2882.7664163421891</v>
      </c>
      <c r="AL51" s="7">
        <f t="shared" si="38"/>
        <v>4816.327963781755</v>
      </c>
      <c r="AM51" s="7">
        <f t="shared" si="38"/>
        <v>3988.0449334558452</v>
      </c>
      <c r="AN51" s="7">
        <f t="shared" si="38"/>
        <v>1925.2066305179528</v>
      </c>
      <c r="AO51" s="7">
        <f t="shared" si="38"/>
        <v>2841.9379521318856</v>
      </c>
      <c r="AP51" s="7">
        <f t="shared" ref="AP51:BU51" si="39">SUM(AP49:AP50)</f>
        <v>4781.6185983442665</v>
      </c>
      <c r="AQ51" s="7">
        <f t="shared" si="39"/>
        <v>3957.4410791751011</v>
      </c>
      <c r="AR51" s="7">
        <f t="shared" si="39"/>
        <v>1889.1772904874442</v>
      </c>
      <c r="AS51" s="7">
        <f t="shared" si="39"/>
        <v>2832.6017911092231</v>
      </c>
      <c r="AT51" s="7">
        <f t="shared" si="39"/>
        <v>4746.8653481107795</v>
      </c>
      <c r="AU51" s="7">
        <f t="shared" si="39"/>
        <v>3926.7726063682762</v>
      </c>
      <c r="AV51" s="7">
        <f t="shared" si="39"/>
        <v>1868.823879593665</v>
      </c>
      <c r="AW51" s="7">
        <f t="shared" si="39"/>
        <v>2807.3791745912417</v>
      </c>
      <c r="AX51" s="7">
        <f t="shared" si="39"/>
        <v>4712.0640674558335</v>
      </c>
      <c r="AY51" s="7">
        <f t="shared" si="39"/>
        <v>3896.0354663503745</v>
      </c>
      <c r="AZ51" s="7">
        <f t="shared" si="39"/>
        <v>1848.3509904106313</v>
      </c>
      <c r="BA51" s="7">
        <f t="shared" si="39"/>
        <v>2782.0577672391714</v>
      </c>
      <c r="BB51" s="7">
        <f t="shared" si="39"/>
        <v>4677.2105434430441</v>
      </c>
      <c r="BC51" s="7">
        <f t="shared" si="39"/>
        <v>3865.225542517991</v>
      </c>
      <c r="BD51" s="7">
        <f t="shared" si="39"/>
        <v>1843.0720590969331</v>
      </c>
      <c r="BE51" s="7">
        <f t="shared" si="39"/>
        <v>2741.3162515247823</v>
      </c>
      <c r="BF51" s="7">
        <f t="shared" si="39"/>
        <v>4642.3004943880223</v>
      </c>
      <c r="BG51" s="7">
        <f t="shared" si="39"/>
        <v>3834.3386489127424</v>
      </c>
      <c r="BH51" s="7">
        <f t="shared" si="39"/>
        <v>1807.0312923881415</v>
      </c>
      <c r="BI51" s="7">
        <f t="shared" si="39"/>
        <v>2731.1023978583507</v>
      </c>
      <c r="BJ51" s="7">
        <f t="shared" si="39"/>
        <v>4607.3295683927436</v>
      </c>
      <c r="BK51" s="7">
        <f t="shared" si="39"/>
        <v>3803.3705287560883</v>
      </c>
      <c r="BL51" s="7">
        <f t="shared" si="39"/>
        <v>1786.1765635552633</v>
      </c>
      <c r="BM51" s="7">
        <f t="shared" si="39"/>
        <v>2705.4601656930258</v>
      </c>
      <c r="BN51" s="7">
        <f t="shared" si="39"/>
        <v>4572.2933418507855</v>
      </c>
      <c r="BO51" s="7">
        <f t="shared" si="39"/>
        <v>3772.3168529549539</v>
      </c>
      <c r="BP51" s="7">
        <f t="shared" si="39"/>
        <v>1765.1865135060509</v>
      </c>
      <c r="BQ51" s="7">
        <f t="shared" si="39"/>
        <v>2679.7025994275532</v>
      </c>
      <c r="BR51" s="7">
        <f t="shared" si="39"/>
        <v>4537.1873179228514</v>
      </c>
      <c r="BS51" s="7">
        <f t="shared" si="39"/>
        <v>3741.1732185775827</v>
      </c>
      <c r="BT51" s="7">
        <f t="shared" si="39"/>
        <v>1758.8958323021477</v>
      </c>
      <c r="BU51" s="7">
        <f t="shared" si="39"/>
        <v>2638.9865438332372</v>
      </c>
      <c r="BV51" s="7">
        <f t="shared" ref="BV51:DA51" si="40">SUM(BV49:BV50)</f>
        <v>4502.0069249819471</v>
      </c>
      <c r="BW51" s="7">
        <f t="shared" si="40"/>
        <v>3709.9351472990134</v>
      </c>
      <c r="BX51" s="7">
        <f t="shared" si="40"/>
        <v>1722.7837962499902</v>
      </c>
      <c r="BY51" s="7">
        <f t="shared" si="40"/>
        <v>2627.8241038459855</v>
      </c>
      <c r="BZ51" s="7">
        <f t="shared" si="40"/>
        <v>4466.7475150276478</v>
      </c>
      <c r="CA51" s="7">
        <f t="shared" si="40"/>
        <v>3678.5980838155601</v>
      </c>
      <c r="CB51" s="7">
        <f t="shared" si="40"/>
        <v>1701.3626095709205</v>
      </c>
      <c r="CC51" s="7">
        <f t="shared" si="40"/>
        <v>2601.6942997167585</v>
      </c>
      <c r="CD51" s="7">
        <f t="shared" si="40"/>
        <v>4431.4043620687899</v>
      </c>
      <c r="CE51" s="7">
        <f t="shared" si="40"/>
        <v>3647.1573942276741</v>
      </c>
      <c r="CF51" s="7">
        <f t="shared" si="40"/>
        <v>1679.7890595480376</v>
      </c>
      <c r="CG51" s="7">
        <f t="shared" si="40"/>
        <v>2575.4314086216336</v>
      </c>
      <c r="CH51" s="7">
        <f t="shared" si="40"/>
        <v>4395.9726604739562</v>
      </c>
      <c r="CI51" s="7">
        <f t="shared" si="40"/>
        <v>3615.6083643905404</v>
      </c>
      <c r="CJ51" s="7">
        <f t="shared" si="40"/>
        <v>1672.4139038003891</v>
      </c>
      <c r="CK51" s="7">
        <f t="shared" si="40"/>
        <v>2534.6755740795943</v>
      </c>
      <c r="CL51" s="7">
        <f t="shared" si="40"/>
        <v>4360.4475232891255</v>
      </c>
      <c r="CM51" s="7">
        <f t="shared" si="40"/>
        <v>3583.9461982317816</v>
      </c>
      <c r="CN51" s="7">
        <f t="shared" si="40"/>
        <v>1636.1669478320509</v>
      </c>
      <c r="CO51" s="7">
        <f t="shared" si="40"/>
        <v>2522.4877250291902</v>
      </c>
      <c r="CP51" s="7">
        <f t="shared" si="40"/>
        <v>4324.8239805218018</v>
      </c>
      <c r="CQ51" s="7">
        <f t="shared" si="40"/>
        <v>3552.1660160355682</v>
      </c>
      <c r="CR51" s="7">
        <f t="shared" si="40"/>
        <v>1614.109216234112</v>
      </c>
      <c r="CS51" s="7">
        <f t="shared" si="40"/>
        <v>2495.79740118472</v>
      </c>
      <c r="CT51" s="7">
        <f t="shared" si="40"/>
        <v>4289.0969773909501</v>
      </c>
      <c r="CU51" s="7">
        <f t="shared" si="40"/>
        <v>3520.2628526924959</v>
      </c>
      <c r="CV51" s="7">
        <f t="shared" si="40"/>
        <v>1591.8807780366615</v>
      </c>
      <c r="CW51" s="7">
        <f t="shared" si="40"/>
        <v>2468.9549241734603</v>
      </c>
      <c r="CX51" s="7">
        <f t="shared" si="40"/>
        <v>4253.2613725420415</v>
      </c>
      <c r="CY51" s="7">
        <f t="shared" si="40"/>
        <v>3488.2316559144965</v>
      </c>
      <c r="CZ51" s="7">
        <f t="shared" si="40"/>
        <v>1583.3421581221173</v>
      </c>
      <c r="DA51" s="7">
        <f t="shared" si="40"/>
        <v>2428.0899825412234</v>
      </c>
      <c r="DB51" s="7">
        <f t="shared" ref="DB51:EA51" si="41">SUM(DB49:DB50)</f>
        <v>4217.3119362265334</v>
      </c>
      <c r="DC51" s="7">
        <f t="shared" si="41"/>
        <v>3456.0672844141181</v>
      </c>
      <c r="DD51" s="7">
        <f t="shared" si="41"/>
        <v>1546.8924844518847</v>
      </c>
      <c r="DE51" s="7">
        <f t="shared" si="41"/>
        <v>2414.7934808728296</v>
      </c>
      <c r="DF51" s="7">
        <f t="shared" si="41"/>
        <v>4181.2433484450221</v>
      </c>
      <c r="DG51" s="7">
        <f t="shared" si="41"/>
        <v>3423.7645060474233</v>
      </c>
      <c r="DH51" s="7">
        <f t="shared" si="41"/>
        <v>1524.1227535633093</v>
      </c>
      <c r="DI51" s="7">
        <f t="shared" si="41"/>
        <v>1239.2070627614662</v>
      </c>
      <c r="DJ51" s="7">
        <f t="shared" si="41"/>
        <v>0</v>
      </c>
      <c r="DK51" s="7">
        <f t="shared" si="41"/>
        <v>0</v>
      </c>
      <c r="DL51" s="7">
        <f t="shared" si="41"/>
        <v>0</v>
      </c>
      <c r="DM51" s="7">
        <f t="shared" si="41"/>
        <v>0</v>
      </c>
      <c r="DN51" s="7">
        <f t="shared" si="41"/>
        <v>0</v>
      </c>
      <c r="DO51" s="7">
        <f t="shared" si="41"/>
        <v>0</v>
      </c>
      <c r="DP51" s="7">
        <f t="shared" si="41"/>
        <v>0</v>
      </c>
      <c r="DQ51" s="7">
        <f t="shared" si="41"/>
        <v>0</v>
      </c>
      <c r="DR51" s="7">
        <f t="shared" si="41"/>
        <v>0</v>
      </c>
      <c r="DS51" s="7">
        <f t="shared" si="41"/>
        <v>0</v>
      </c>
      <c r="DT51" s="7">
        <f t="shared" si="41"/>
        <v>0</v>
      </c>
      <c r="DU51" s="7">
        <f t="shared" si="41"/>
        <v>0</v>
      </c>
      <c r="DV51" s="7">
        <f t="shared" si="41"/>
        <v>0</v>
      </c>
      <c r="DW51" s="7">
        <f t="shared" si="41"/>
        <v>0</v>
      </c>
      <c r="DX51" s="7">
        <f t="shared" si="41"/>
        <v>0</v>
      </c>
      <c r="DY51" s="7">
        <f t="shared" si="41"/>
        <v>0</v>
      </c>
      <c r="DZ51" s="7">
        <f t="shared" si="41"/>
        <v>0</v>
      </c>
      <c r="EA51" s="7">
        <f t="shared" si="41"/>
        <v>0</v>
      </c>
    </row>
    <row r="52" spans="1:131" outlineLevel="1" x14ac:dyDescent="0.35"/>
    <row r="53" spans="1:131" outlineLevel="1" x14ac:dyDescent="0.35">
      <c r="B53" s="8" t="s">
        <v>235</v>
      </c>
    </row>
    <row r="54" spans="1:131" outlineLevel="2" x14ac:dyDescent="0.35">
      <c r="E54" s="53" t="str">
        <f t="shared" ref="E54:AJ54" si="42" xml:space="preserve"> E$46</f>
        <v>Earnings available for dividend</v>
      </c>
      <c r="F54" s="53">
        <f t="shared" si="42"/>
        <v>0</v>
      </c>
      <c r="G54" s="53" t="str">
        <f t="shared" si="42"/>
        <v>$ 000s</v>
      </c>
      <c r="H54" s="53">
        <f t="shared" si="42"/>
        <v>0</v>
      </c>
      <c r="I54" s="53">
        <f t="shared" si="42"/>
        <v>0</v>
      </c>
      <c r="J54" s="53">
        <f t="shared" si="42"/>
        <v>0</v>
      </c>
      <c r="K54" s="53">
        <f t="shared" si="42"/>
        <v>0</v>
      </c>
      <c r="L54" s="53">
        <f t="shared" si="42"/>
        <v>0</v>
      </c>
      <c r="M54" s="53">
        <f t="shared" si="42"/>
        <v>4824.75</v>
      </c>
      <c r="N54" s="53">
        <f t="shared" si="42"/>
        <v>8601.1389766483517</v>
      </c>
      <c r="O54" s="53">
        <f t="shared" si="42"/>
        <v>5639.7867058423899</v>
      </c>
      <c r="P54" s="53">
        <f t="shared" si="42"/>
        <v>3529.8881801324719</v>
      </c>
      <c r="Q54" s="53">
        <f t="shared" si="42"/>
        <v>6292.549902822213</v>
      </c>
      <c r="R54" s="53">
        <f t="shared" si="42"/>
        <v>8545.7089535697087</v>
      </c>
      <c r="S54" s="53">
        <f t="shared" si="42"/>
        <v>5599.0606886111727</v>
      </c>
      <c r="T54" s="53">
        <f t="shared" si="42"/>
        <v>3499.5958336073322</v>
      </c>
      <c r="U54" s="53">
        <f t="shared" si="42"/>
        <v>6248.3796650895083</v>
      </c>
      <c r="V54" s="53">
        <f t="shared" si="42"/>
        <v>8490.3000339425616</v>
      </c>
      <c r="W54" s="53">
        <f t="shared" si="42"/>
        <v>5558.2820343948933</v>
      </c>
      <c r="X54" s="53">
        <f t="shared" si="42"/>
        <v>3469.1976650177185</v>
      </c>
      <c r="Y54" s="53">
        <f t="shared" si="42"/>
        <v>6187.9071570513643</v>
      </c>
      <c r="Z54" s="53">
        <f t="shared" si="42"/>
        <v>8434.9069810907968</v>
      </c>
      <c r="AA54" s="53">
        <f t="shared" si="42"/>
        <v>5517.4458615734884</v>
      </c>
      <c r="AB54" s="53">
        <f t="shared" si="42"/>
        <v>3438.6890316284694</v>
      </c>
      <c r="AC54" s="53">
        <f t="shared" si="42"/>
        <v>6159.9157706137157</v>
      </c>
      <c r="AD54" s="53">
        <f t="shared" si="42"/>
        <v>8379.524480985423</v>
      </c>
      <c r="AE54" s="53">
        <f t="shared" si="42"/>
        <v>5476.5472091695538</v>
      </c>
      <c r="AF54" s="53">
        <f t="shared" si="42"/>
        <v>3408.0652096403905</v>
      </c>
      <c r="AG54" s="53">
        <f t="shared" si="42"/>
        <v>6115.6119796226649</v>
      </c>
      <c r="AH54" s="53">
        <f t="shared" si="42"/>
        <v>8324.1471405457141</v>
      </c>
      <c r="AI54" s="53">
        <f t="shared" si="42"/>
        <v>5435.5810351546725</v>
      </c>
      <c r="AJ54" s="53">
        <f t="shared" si="42"/>
        <v>3377.3213924946131</v>
      </c>
      <c r="AK54" s="53">
        <f t="shared" ref="AK54:BP54" si="43" xml:space="preserve"> AK$46</f>
        <v>6071.2534011709076</v>
      </c>
      <c r="AL54" s="53">
        <f t="shared" si="43"/>
        <v>8268.7694859068524</v>
      </c>
      <c r="AM54" s="53">
        <f t="shared" si="43"/>
        <v>5394.5422147220943</v>
      </c>
      <c r="AN54" s="53">
        <f t="shared" si="43"/>
        <v>3346.4526891431351</v>
      </c>
      <c r="AO54" s="53">
        <f t="shared" si="43"/>
        <v>6011.0431394542084</v>
      </c>
      <c r="AP54" s="53">
        <f t="shared" si="43"/>
        <v>8213.3859606533115</v>
      </c>
      <c r="AQ54" s="53">
        <f t="shared" si="43"/>
        <v>5353.4255385250708</v>
      </c>
      <c r="AR54" s="53">
        <f t="shared" si="43"/>
        <v>3315.4541222847906</v>
      </c>
      <c r="AS54" s="53">
        <f t="shared" si="43"/>
        <v>5982.3507046515751</v>
      </c>
      <c r="AT54" s="53">
        <f t="shared" si="43"/>
        <v>8157.9909240173865</v>
      </c>
      <c r="AU54" s="53">
        <f t="shared" si="43"/>
        <v>5312.2257108801668</v>
      </c>
      <c r="AV54" s="53">
        <f t="shared" si="43"/>
        <v>3284.3206265660046</v>
      </c>
      <c r="AW54" s="53">
        <f t="shared" si="43"/>
        <v>5937.7957823628276</v>
      </c>
      <c r="AX54" s="53">
        <f t="shared" si="43"/>
        <v>8102.5786490420469</v>
      </c>
      <c r="AY54" s="53">
        <f t="shared" si="43"/>
        <v>5270.937347934816</v>
      </c>
      <c r="AZ54" s="53">
        <f t="shared" si="43"/>
        <v>3253.0470467455702</v>
      </c>
      <c r="BA54" s="53">
        <f t="shared" si="43"/>
        <v>5893.1644604821759</v>
      </c>
      <c r="BB54" s="53">
        <f t="shared" si="43"/>
        <v>8047.1433207075152</v>
      </c>
      <c r="BC54" s="53">
        <f t="shared" si="43"/>
        <v>5229.5549757984327</v>
      </c>
      <c r="BD54" s="53">
        <f t="shared" si="43"/>
        <v>3221.6281358227779</v>
      </c>
      <c r="BE54" s="53">
        <f t="shared" si="43"/>
        <v>5833.1338231891532</v>
      </c>
      <c r="BF54" s="53">
        <f t="shared" si="43"/>
        <v>7991.679034020729</v>
      </c>
      <c r="BG54" s="53">
        <f t="shared" si="43"/>
        <v>5188.0730286362987</v>
      </c>
      <c r="BH54" s="53">
        <f t="shared" si="43"/>
        <v>3190.0585531280913</v>
      </c>
      <c r="BI54" s="53">
        <f t="shared" si="43"/>
        <v>5803.6500205918674</v>
      </c>
      <c r="BJ54" s="53">
        <f t="shared" si="43"/>
        <v>7936.179792067016</v>
      </c>
      <c r="BK54" s="53">
        <f t="shared" si="43"/>
        <v>5146.4858467255353</v>
      </c>
      <c r="BL54" s="53">
        <f t="shared" si="43"/>
        <v>3158.3328623756925</v>
      </c>
      <c r="BM54" s="53">
        <f t="shared" si="43"/>
        <v>5758.7553693371228</v>
      </c>
      <c r="BN54" s="53">
        <f t="shared" si="43"/>
        <v>7880.6395040231491</v>
      </c>
      <c r="BO54" s="53">
        <f t="shared" si="43"/>
        <v>5104.7876744723108</v>
      </c>
      <c r="BP54" s="53">
        <f t="shared" si="43"/>
        <v>3126.4455296770384</v>
      </c>
      <c r="BQ54" s="53">
        <f t="shared" ref="BQ54:CV54" si="44" xml:space="preserve"> BQ$46</f>
        <v>5713.7612480091975</v>
      </c>
      <c r="BR54" s="53">
        <f t="shared" si="44"/>
        <v>7825.0519831310576</v>
      </c>
      <c r="BS54" s="53">
        <f t="shared" si="44"/>
        <v>5062.9726583895717</v>
      </c>
      <c r="BT54" s="53">
        <f t="shared" si="44"/>
        <v>3094.3909215147187</v>
      </c>
      <c r="BU54" s="53">
        <f t="shared" si="44"/>
        <v>5653.8228120429485</v>
      </c>
      <c r="BV54" s="53">
        <f t="shared" si="44"/>
        <v>7769.4109446313687</v>
      </c>
      <c r="BW54" s="53">
        <f t="shared" si="44"/>
        <v>5021.0348450344845</v>
      </c>
      <c r="BX54" s="53">
        <f t="shared" si="44"/>
        <v>3062.1633026757754</v>
      </c>
      <c r="BY54" s="53">
        <f t="shared" si="44"/>
        <v>5623.4504529919195</v>
      </c>
      <c r="BZ54" s="53">
        <f t="shared" si="44"/>
        <v>7713.7100036559714</v>
      </c>
      <c r="CA54" s="53">
        <f t="shared" si="44"/>
        <v>4978.968178904739</v>
      </c>
      <c r="CB54" s="53">
        <f t="shared" si="44"/>
        <v>3029.7568341436586</v>
      </c>
      <c r="CC54" s="53">
        <f t="shared" si="44"/>
        <v>5578.1214531445094</v>
      </c>
      <c r="CD54" s="53">
        <f t="shared" si="44"/>
        <v>7657.9426730787727</v>
      </c>
      <c r="CE54" s="53">
        <f t="shared" si="44"/>
        <v>4936.766500292917</v>
      </c>
      <c r="CF54" s="53">
        <f t="shared" si="44"/>
        <v>2997.1655709480078</v>
      </c>
      <c r="CG54" s="53">
        <f t="shared" si="44"/>
        <v>5532.6683265892589</v>
      </c>
      <c r="CH54" s="53">
        <f t="shared" si="44"/>
        <v>7602.1023613237967</v>
      </c>
      <c r="CI54" s="53">
        <f t="shared" si="44"/>
        <v>4894.4235430980743</v>
      </c>
      <c r="CJ54" s="53">
        <f t="shared" si="44"/>
        <v>2964.3834599714023</v>
      </c>
      <c r="CK54" s="53">
        <f t="shared" si="44"/>
        <v>5472.7294280771303</v>
      </c>
      <c r="CL54" s="53">
        <f t="shared" si="44"/>
        <v>7546.1823701297872</v>
      </c>
      <c r="CM54" s="53">
        <f t="shared" si="44"/>
        <v>4851.9329325936551</v>
      </c>
      <c r="CN54" s="53">
        <f t="shared" si="44"/>
        <v>2931.4043377121825</v>
      </c>
      <c r="CO54" s="53">
        <f t="shared" si="44"/>
        <v>5441.3638715316993</v>
      </c>
      <c r="CP54" s="53">
        <f t="shared" si="44"/>
        <v>7490.1758922703966</v>
      </c>
      <c r="CQ54" s="53">
        <f t="shared" si="44"/>
        <v>4809.2881831508757</v>
      </c>
      <c r="CR54" s="53">
        <f t="shared" si="44"/>
        <v>2898.221928002511</v>
      </c>
      <c r="CS54" s="53">
        <f t="shared" si="44"/>
        <v>5395.4993548277089</v>
      </c>
      <c r="CT54" s="53">
        <f t="shared" si="44"/>
        <v>7434.0760092291002</v>
      </c>
      <c r="CU54" s="53">
        <f t="shared" si="44"/>
        <v>4766.4826959166721</v>
      </c>
      <c r="CV54" s="53">
        <f t="shared" si="44"/>
        <v>2864.8298396807136</v>
      </c>
      <c r="CW54" s="53">
        <f t="shared" ref="CW54:EA54" si="45" xml:space="preserve"> CW$46</f>
        <v>5349.4843303392609</v>
      </c>
      <c r="CX54" s="53">
        <f t="shared" si="45"/>
        <v>7377.875688827874</v>
      </c>
      <c r="CY54" s="53">
        <f t="shared" si="45"/>
        <v>4723.5097564452753</v>
      </c>
      <c r="CZ54" s="53">
        <f t="shared" si="45"/>
        <v>2831.2215642170117</v>
      </c>
      <c r="DA54" s="53">
        <f t="shared" si="45"/>
        <v>5289.4465893447214</v>
      </c>
      <c r="DB54" s="53">
        <f t="shared" si="45"/>
        <v>7321.5677828087673</v>
      </c>
      <c r="DC54" s="53">
        <f t="shared" si="45"/>
        <v>4680.3625322825128</v>
      </c>
      <c r="DD54" s="53">
        <f t="shared" si="45"/>
        <v>2797.3904732916953</v>
      </c>
      <c r="DE54" s="53">
        <f t="shared" si="45"/>
        <v>5256.9751105346677</v>
      </c>
      <c r="DF54" s="53">
        <f t="shared" si="45"/>
        <v>7265.1450243673517</v>
      </c>
      <c r="DG54" s="53">
        <f t="shared" si="45"/>
        <v>4637.0340705018516</v>
      </c>
      <c r="DH54" s="53">
        <f t="shared" si="45"/>
        <v>2763.3298163247791</v>
      </c>
      <c r="DI54" s="53">
        <f t="shared" si="45"/>
        <v>1239.2070627614698</v>
      </c>
      <c r="DJ54" s="53">
        <f t="shared" si="45"/>
        <v>3.637978807091713E-12</v>
      </c>
      <c r="DK54" s="53">
        <f t="shared" si="45"/>
        <v>3.637978807091713E-12</v>
      </c>
      <c r="DL54" s="53">
        <f t="shared" si="45"/>
        <v>3.637978807091713E-12</v>
      </c>
      <c r="DM54" s="53">
        <f t="shared" si="45"/>
        <v>3.637978807091713E-12</v>
      </c>
      <c r="DN54" s="53">
        <f t="shared" si="45"/>
        <v>3.637978807091713E-12</v>
      </c>
      <c r="DO54" s="53">
        <f t="shared" si="45"/>
        <v>3.637978807091713E-12</v>
      </c>
      <c r="DP54" s="53">
        <f t="shared" si="45"/>
        <v>3.637978807091713E-12</v>
      </c>
      <c r="DQ54" s="53">
        <f t="shared" si="45"/>
        <v>3.637978807091713E-12</v>
      </c>
      <c r="DR54" s="53">
        <f t="shared" si="45"/>
        <v>3.637978807091713E-12</v>
      </c>
      <c r="DS54" s="53">
        <f t="shared" si="45"/>
        <v>3.637978807091713E-12</v>
      </c>
      <c r="DT54" s="53">
        <f t="shared" si="45"/>
        <v>3.637978807091713E-12</v>
      </c>
      <c r="DU54" s="53">
        <f t="shared" si="45"/>
        <v>3.637978807091713E-12</v>
      </c>
      <c r="DV54" s="53">
        <f t="shared" si="45"/>
        <v>3.637978807091713E-12</v>
      </c>
      <c r="DW54" s="53">
        <f t="shared" si="45"/>
        <v>3.637978807091713E-12</v>
      </c>
      <c r="DX54" s="53">
        <f t="shared" si="45"/>
        <v>3.637978807091713E-12</v>
      </c>
      <c r="DY54" s="53">
        <f t="shared" si="45"/>
        <v>3.637978807091713E-12</v>
      </c>
      <c r="DZ54" s="53">
        <f t="shared" si="45"/>
        <v>3.637978807091713E-12</v>
      </c>
      <c r="EA54" s="53">
        <f t="shared" si="45"/>
        <v>3.637978807091713E-12</v>
      </c>
    </row>
    <row r="55" spans="1:131" outlineLevel="2" x14ac:dyDescent="0.35">
      <c r="E55" s="53" t="str">
        <f t="shared" ref="E55:AJ55" si="46" xml:space="preserve"> E$51</f>
        <v>Cash available for dividend</v>
      </c>
      <c r="F55" s="53">
        <f t="shared" si="46"/>
        <v>0</v>
      </c>
      <c r="G55" s="53" t="str">
        <f t="shared" si="46"/>
        <v>$ 000s</v>
      </c>
      <c r="H55" s="53">
        <f t="shared" si="46"/>
        <v>0</v>
      </c>
      <c r="I55" s="53">
        <f t="shared" si="46"/>
        <v>0</v>
      </c>
      <c r="J55" s="53">
        <f t="shared" si="46"/>
        <v>0</v>
      </c>
      <c r="K55" s="53">
        <f t="shared" si="46"/>
        <v>0</v>
      </c>
      <c r="L55" s="53">
        <f t="shared" si="46"/>
        <v>0</v>
      </c>
      <c r="M55" s="53">
        <f t="shared" si="46"/>
        <v>1519.3516483516487</v>
      </c>
      <c r="N55" s="53">
        <f t="shared" si="46"/>
        <v>5023.8865989309606</v>
      </c>
      <c r="O55" s="53">
        <f t="shared" si="46"/>
        <v>4170.5295879755431</v>
      </c>
      <c r="P55" s="53">
        <f t="shared" si="46"/>
        <v>2028.6153260439305</v>
      </c>
      <c r="Q55" s="53">
        <f t="shared" si="46"/>
        <v>3006.71803994626</v>
      </c>
      <c r="R55" s="53">
        <f t="shared" si="46"/>
        <v>4989.357079414217</v>
      </c>
      <c r="S55" s="53">
        <f t="shared" si="46"/>
        <v>4140.2320518402594</v>
      </c>
      <c r="T55" s="53">
        <f t="shared" si="46"/>
        <v>2008.9959885590401</v>
      </c>
      <c r="U55" s="53">
        <f t="shared" si="46"/>
        <v>2982.0798495086847</v>
      </c>
      <c r="V55" s="53">
        <f t="shared" si="46"/>
        <v>4954.807212342962</v>
      </c>
      <c r="W55" s="53">
        <f t="shared" si="46"/>
        <v>4109.8928399861561</v>
      </c>
      <c r="X55" s="53">
        <f t="shared" si="46"/>
        <v>2005.5450977648127</v>
      </c>
      <c r="Y55" s="53">
        <f t="shared" si="46"/>
        <v>2941.1063861909197</v>
      </c>
      <c r="Z55" s="53">
        <f t="shared" si="46"/>
        <v>4920.2332273080128</v>
      </c>
      <c r="AA55" s="53">
        <f t="shared" si="46"/>
        <v>4079.5082826027474</v>
      </c>
      <c r="AB55" s="53">
        <f t="shared" si="46"/>
        <v>1969.4708359471479</v>
      </c>
      <c r="AC55" s="53">
        <f t="shared" si="46"/>
        <v>2932.5824991845047</v>
      </c>
      <c r="AD55" s="53">
        <f t="shared" si="46"/>
        <v>4885.6312946429462</v>
      </c>
      <c r="AE55" s="53">
        <f t="shared" si="46"/>
        <v>4049.0746500107443</v>
      </c>
      <c r="AF55" s="53">
        <f t="shared" si="46"/>
        <v>1949.5581621709948</v>
      </c>
      <c r="AG55" s="53">
        <f t="shared" si="46"/>
        <v>2907.71613842746</v>
      </c>
      <c r="AH55" s="53">
        <f t="shared" si="46"/>
        <v>4850.9975241468455</v>
      </c>
      <c r="AI55" s="53">
        <f t="shared" si="46"/>
        <v>4018.5881513856307</v>
      </c>
      <c r="AJ55" s="53">
        <f t="shared" si="46"/>
        <v>1929.5407479852247</v>
      </c>
      <c r="AK55" s="53">
        <f t="shared" ref="AK55:BP55" si="47" xml:space="preserve"> AK$51</f>
        <v>2882.7664163421891</v>
      </c>
      <c r="AL55" s="53">
        <f t="shared" si="47"/>
        <v>4816.327963781755</v>
      </c>
      <c r="AM55" s="53">
        <f t="shared" si="47"/>
        <v>3988.0449334558452</v>
      </c>
      <c r="AN55" s="53">
        <f t="shared" si="47"/>
        <v>1925.2066305179528</v>
      </c>
      <c r="AO55" s="53">
        <f t="shared" si="47"/>
        <v>2841.9379521318856</v>
      </c>
      <c r="AP55" s="53">
        <f t="shared" si="47"/>
        <v>4781.6185983442665</v>
      </c>
      <c r="AQ55" s="53">
        <f t="shared" si="47"/>
        <v>3957.4410791751011</v>
      </c>
      <c r="AR55" s="53">
        <f t="shared" si="47"/>
        <v>1889.1772904874442</v>
      </c>
      <c r="AS55" s="53">
        <f t="shared" si="47"/>
        <v>2832.6017911092231</v>
      </c>
      <c r="AT55" s="53">
        <f t="shared" si="47"/>
        <v>4746.8653481107795</v>
      </c>
      <c r="AU55" s="53">
        <f t="shared" si="47"/>
        <v>3926.7726063682762</v>
      </c>
      <c r="AV55" s="53">
        <f t="shared" si="47"/>
        <v>1868.823879593665</v>
      </c>
      <c r="AW55" s="53">
        <f t="shared" si="47"/>
        <v>2807.3791745912417</v>
      </c>
      <c r="AX55" s="53">
        <f t="shared" si="47"/>
        <v>4712.0640674558335</v>
      </c>
      <c r="AY55" s="53">
        <f t="shared" si="47"/>
        <v>3896.0354663503745</v>
      </c>
      <c r="AZ55" s="53">
        <f t="shared" si="47"/>
        <v>1848.3509904106313</v>
      </c>
      <c r="BA55" s="53">
        <f t="shared" si="47"/>
        <v>2782.0577672391714</v>
      </c>
      <c r="BB55" s="53">
        <f t="shared" si="47"/>
        <v>4677.2105434430441</v>
      </c>
      <c r="BC55" s="53">
        <f t="shared" si="47"/>
        <v>3865.225542517991</v>
      </c>
      <c r="BD55" s="53">
        <f t="shared" si="47"/>
        <v>1843.0720590969331</v>
      </c>
      <c r="BE55" s="53">
        <f t="shared" si="47"/>
        <v>2741.3162515247823</v>
      </c>
      <c r="BF55" s="53">
        <f t="shared" si="47"/>
        <v>4642.3004943880223</v>
      </c>
      <c r="BG55" s="53">
        <f t="shared" si="47"/>
        <v>3834.3386489127424</v>
      </c>
      <c r="BH55" s="53">
        <f t="shared" si="47"/>
        <v>1807.0312923881415</v>
      </c>
      <c r="BI55" s="53">
        <f t="shared" si="47"/>
        <v>2731.1023978583507</v>
      </c>
      <c r="BJ55" s="53">
        <f t="shared" si="47"/>
        <v>4607.3295683927436</v>
      </c>
      <c r="BK55" s="53">
        <f t="shared" si="47"/>
        <v>3803.3705287560883</v>
      </c>
      <c r="BL55" s="53">
        <f t="shared" si="47"/>
        <v>1786.1765635552633</v>
      </c>
      <c r="BM55" s="53">
        <f t="shared" si="47"/>
        <v>2705.4601656930258</v>
      </c>
      <c r="BN55" s="53">
        <f t="shared" si="47"/>
        <v>4572.2933418507855</v>
      </c>
      <c r="BO55" s="53">
        <f t="shared" si="47"/>
        <v>3772.3168529549539</v>
      </c>
      <c r="BP55" s="53">
        <f t="shared" si="47"/>
        <v>1765.1865135060509</v>
      </c>
      <c r="BQ55" s="53">
        <f t="shared" ref="BQ55:CV55" si="48" xml:space="preserve"> BQ$51</f>
        <v>2679.7025994275532</v>
      </c>
      <c r="BR55" s="53">
        <f t="shared" si="48"/>
        <v>4537.1873179228514</v>
      </c>
      <c r="BS55" s="53">
        <f t="shared" si="48"/>
        <v>3741.1732185775827</v>
      </c>
      <c r="BT55" s="53">
        <f t="shared" si="48"/>
        <v>1758.8958323021477</v>
      </c>
      <c r="BU55" s="53">
        <f t="shared" si="48"/>
        <v>2638.9865438332372</v>
      </c>
      <c r="BV55" s="53">
        <f t="shared" si="48"/>
        <v>4502.0069249819471</v>
      </c>
      <c r="BW55" s="53">
        <f t="shared" si="48"/>
        <v>3709.9351472990134</v>
      </c>
      <c r="BX55" s="53">
        <f t="shared" si="48"/>
        <v>1722.7837962499902</v>
      </c>
      <c r="BY55" s="53">
        <f t="shared" si="48"/>
        <v>2627.8241038459855</v>
      </c>
      <c r="BZ55" s="53">
        <f t="shared" si="48"/>
        <v>4466.7475150276478</v>
      </c>
      <c r="CA55" s="53">
        <f t="shared" si="48"/>
        <v>3678.5980838155601</v>
      </c>
      <c r="CB55" s="53">
        <f t="shared" si="48"/>
        <v>1701.3626095709205</v>
      </c>
      <c r="CC55" s="53">
        <f t="shared" si="48"/>
        <v>2601.6942997167585</v>
      </c>
      <c r="CD55" s="53">
        <f t="shared" si="48"/>
        <v>4431.4043620687899</v>
      </c>
      <c r="CE55" s="53">
        <f t="shared" si="48"/>
        <v>3647.1573942276741</v>
      </c>
      <c r="CF55" s="53">
        <f t="shared" si="48"/>
        <v>1679.7890595480376</v>
      </c>
      <c r="CG55" s="53">
        <f t="shared" si="48"/>
        <v>2575.4314086216336</v>
      </c>
      <c r="CH55" s="53">
        <f t="shared" si="48"/>
        <v>4395.9726604739562</v>
      </c>
      <c r="CI55" s="53">
        <f t="shared" si="48"/>
        <v>3615.6083643905404</v>
      </c>
      <c r="CJ55" s="53">
        <f t="shared" si="48"/>
        <v>1672.4139038003891</v>
      </c>
      <c r="CK55" s="53">
        <f t="shared" si="48"/>
        <v>2534.6755740795943</v>
      </c>
      <c r="CL55" s="53">
        <f t="shared" si="48"/>
        <v>4360.4475232891255</v>
      </c>
      <c r="CM55" s="53">
        <f t="shared" si="48"/>
        <v>3583.9461982317816</v>
      </c>
      <c r="CN55" s="53">
        <f t="shared" si="48"/>
        <v>1636.1669478320509</v>
      </c>
      <c r="CO55" s="53">
        <f t="shared" si="48"/>
        <v>2522.4877250291902</v>
      </c>
      <c r="CP55" s="53">
        <f t="shared" si="48"/>
        <v>4324.8239805218018</v>
      </c>
      <c r="CQ55" s="53">
        <f t="shared" si="48"/>
        <v>3552.1660160355682</v>
      </c>
      <c r="CR55" s="53">
        <f t="shared" si="48"/>
        <v>1614.109216234112</v>
      </c>
      <c r="CS55" s="53">
        <f t="shared" si="48"/>
        <v>2495.79740118472</v>
      </c>
      <c r="CT55" s="53">
        <f t="shared" si="48"/>
        <v>4289.0969773909501</v>
      </c>
      <c r="CU55" s="53">
        <f t="shared" si="48"/>
        <v>3520.2628526924959</v>
      </c>
      <c r="CV55" s="53">
        <f t="shared" si="48"/>
        <v>1591.8807780366615</v>
      </c>
      <c r="CW55" s="53">
        <f t="shared" ref="CW55:EA55" si="49" xml:space="preserve"> CW$51</f>
        <v>2468.9549241734603</v>
      </c>
      <c r="CX55" s="53">
        <f t="shared" si="49"/>
        <v>4253.2613725420415</v>
      </c>
      <c r="CY55" s="53">
        <f t="shared" si="49"/>
        <v>3488.2316559144965</v>
      </c>
      <c r="CZ55" s="53">
        <f t="shared" si="49"/>
        <v>1583.3421581221173</v>
      </c>
      <c r="DA55" s="53">
        <f t="shared" si="49"/>
        <v>2428.0899825412234</v>
      </c>
      <c r="DB55" s="53">
        <f t="shared" si="49"/>
        <v>4217.3119362265334</v>
      </c>
      <c r="DC55" s="53">
        <f t="shared" si="49"/>
        <v>3456.0672844141181</v>
      </c>
      <c r="DD55" s="53">
        <f t="shared" si="49"/>
        <v>1546.8924844518847</v>
      </c>
      <c r="DE55" s="53">
        <f t="shared" si="49"/>
        <v>2414.7934808728296</v>
      </c>
      <c r="DF55" s="53">
        <f t="shared" si="49"/>
        <v>4181.2433484450221</v>
      </c>
      <c r="DG55" s="53">
        <f t="shared" si="49"/>
        <v>3423.7645060474233</v>
      </c>
      <c r="DH55" s="53">
        <f t="shared" si="49"/>
        <v>1524.1227535633093</v>
      </c>
      <c r="DI55" s="53">
        <f t="shared" si="49"/>
        <v>1239.2070627614662</v>
      </c>
      <c r="DJ55" s="53">
        <f t="shared" si="49"/>
        <v>0</v>
      </c>
      <c r="DK55" s="53">
        <f t="shared" si="49"/>
        <v>0</v>
      </c>
      <c r="DL55" s="53">
        <f t="shared" si="49"/>
        <v>0</v>
      </c>
      <c r="DM55" s="53">
        <f t="shared" si="49"/>
        <v>0</v>
      </c>
      <c r="DN55" s="53">
        <f t="shared" si="49"/>
        <v>0</v>
      </c>
      <c r="DO55" s="53">
        <f t="shared" si="49"/>
        <v>0</v>
      </c>
      <c r="DP55" s="53">
        <f t="shared" si="49"/>
        <v>0</v>
      </c>
      <c r="DQ55" s="53">
        <f t="shared" si="49"/>
        <v>0</v>
      </c>
      <c r="DR55" s="53">
        <f t="shared" si="49"/>
        <v>0</v>
      </c>
      <c r="DS55" s="53">
        <f t="shared" si="49"/>
        <v>0</v>
      </c>
      <c r="DT55" s="53">
        <f t="shared" si="49"/>
        <v>0</v>
      </c>
      <c r="DU55" s="53">
        <f t="shared" si="49"/>
        <v>0</v>
      </c>
      <c r="DV55" s="53">
        <f t="shared" si="49"/>
        <v>0</v>
      </c>
      <c r="DW55" s="53">
        <f t="shared" si="49"/>
        <v>0</v>
      </c>
      <c r="DX55" s="53">
        <f t="shared" si="49"/>
        <v>0</v>
      </c>
      <c r="DY55" s="53">
        <f t="shared" si="49"/>
        <v>0</v>
      </c>
      <c r="DZ55" s="53">
        <f t="shared" si="49"/>
        <v>0</v>
      </c>
      <c r="EA55" s="53">
        <f t="shared" si="49"/>
        <v>0</v>
      </c>
    </row>
    <row r="56" spans="1:131" outlineLevel="2" x14ac:dyDescent="0.35">
      <c r="E56" s="7" t="s">
        <v>237</v>
      </c>
      <c r="G56" s="7" t="str">
        <f xml:space="preserve"> SMU</f>
        <v>$ 000s</v>
      </c>
      <c r="H56" s="7">
        <f xml:space="preserve"> SUM(J56:EA56)</f>
        <v>322667.04122730857</v>
      </c>
      <c r="J56" s="7">
        <f t="shared" ref="J56:AO56" si="50" xml:space="preserve"> MAX(0, MIN(J54:J55))</f>
        <v>0</v>
      </c>
      <c r="K56" s="7">
        <f t="shared" si="50"/>
        <v>0</v>
      </c>
      <c r="L56" s="7">
        <f t="shared" si="50"/>
        <v>0</v>
      </c>
      <c r="M56" s="7">
        <f t="shared" si="50"/>
        <v>1519.3516483516487</v>
      </c>
      <c r="N56" s="7">
        <f t="shared" si="50"/>
        <v>5023.8865989309606</v>
      </c>
      <c r="O56" s="7">
        <f t="shared" si="50"/>
        <v>4170.5295879755431</v>
      </c>
      <c r="P56" s="7">
        <f t="shared" si="50"/>
        <v>2028.6153260439305</v>
      </c>
      <c r="Q56" s="7">
        <f t="shared" si="50"/>
        <v>3006.71803994626</v>
      </c>
      <c r="R56" s="7">
        <f t="shared" si="50"/>
        <v>4989.357079414217</v>
      </c>
      <c r="S56" s="7">
        <f t="shared" si="50"/>
        <v>4140.2320518402594</v>
      </c>
      <c r="T56" s="7">
        <f t="shared" si="50"/>
        <v>2008.9959885590401</v>
      </c>
      <c r="U56" s="7">
        <f t="shared" si="50"/>
        <v>2982.0798495086847</v>
      </c>
      <c r="V56" s="7">
        <f t="shared" si="50"/>
        <v>4954.807212342962</v>
      </c>
      <c r="W56" s="7">
        <f t="shared" si="50"/>
        <v>4109.8928399861561</v>
      </c>
      <c r="X56" s="7">
        <f t="shared" si="50"/>
        <v>2005.5450977648127</v>
      </c>
      <c r="Y56" s="7">
        <f t="shared" si="50"/>
        <v>2941.1063861909197</v>
      </c>
      <c r="Z56" s="7">
        <f t="shared" si="50"/>
        <v>4920.2332273080128</v>
      </c>
      <c r="AA56" s="7">
        <f t="shared" si="50"/>
        <v>4079.5082826027474</v>
      </c>
      <c r="AB56" s="7">
        <f t="shared" si="50"/>
        <v>1969.4708359471479</v>
      </c>
      <c r="AC56" s="7">
        <f t="shared" si="50"/>
        <v>2932.5824991845047</v>
      </c>
      <c r="AD56" s="7">
        <f t="shared" si="50"/>
        <v>4885.6312946429462</v>
      </c>
      <c r="AE56" s="7">
        <f t="shared" si="50"/>
        <v>4049.0746500107443</v>
      </c>
      <c r="AF56" s="7">
        <f t="shared" si="50"/>
        <v>1949.5581621709948</v>
      </c>
      <c r="AG56" s="7">
        <f t="shared" si="50"/>
        <v>2907.71613842746</v>
      </c>
      <c r="AH56" s="7">
        <f t="shared" si="50"/>
        <v>4850.9975241468455</v>
      </c>
      <c r="AI56" s="7">
        <f t="shared" si="50"/>
        <v>4018.5881513856307</v>
      </c>
      <c r="AJ56" s="7">
        <f t="shared" si="50"/>
        <v>1929.5407479852247</v>
      </c>
      <c r="AK56" s="7">
        <f t="shared" si="50"/>
        <v>2882.7664163421891</v>
      </c>
      <c r="AL56" s="7">
        <f t="shared" si="50"/>
        <v>4816.327963781755</v>
      </c>
      <c r="AM56" s="7">
        <f t="shared" si="50"/>
        <v>3988.0449334558452</v>
      </c>
      <c r="AN56" s="7">
        <f t="shared" si="50"/>
        <v>1925.2066305179528</v>
      </c>
      <c r="AO56" s="7">
        <f t="shared" si="50"/>
        <v>2841.9379521318856</v>
      </c>
      <c r="AP56" s="7">
        <f t="shared" ref="AP56:BU56" si="51" xml:space="preserve"> MAX(0, MIN(AP54:AP55))</f>
        <v>4781.6185983442665</v>
      </c>
      <c r="AQ56" s="7">
        <f t="shared" si="51"/>
        <v>3957.4410791751011</v>
      </c>
      <c r="AR56" s="7">
        <f t="shared" si="51"/>
        <v>1889.1772904874442</v>
      </c>
      <c r="AS56" s="7">
        <f t="shared" si="51"/>
        <v>2832.6017911092231</v>
      </c>
      <c r="AT56" s="7">
        <f t="shared" si="51"/>
        <v>4746.8653481107795</v>
      </c>
      <c r="AU56" s="7">
        <f t="shared" si="51"/>
        <v>3926.7726063682762</v>
      </c>
      <c r="AV56" s="7">
        <f t="shared" si="51"/>
        <v>1868.823879593665</v>
      </c>
      <c r="AW56" s="7">
        <f t="shared" si="51"/>
        <v>2807.3791745912417</v>
      </c>
      <c r="AX56" s="7">
        <f t="shared" si="51"/>
        <v>4712.0640674558335</v>
      </c>
      <c r="AY56" s="7">
        <f t="shared" si="51"/>
        <v>3896.0354663503745</v>
      </c>
      <c r="AZ56" s="7">
        <f t="shared" si="51"/>
        <v>1848.3509904106313</v>
      </c>
      <c r="BA56" s="7">
        <f t="shared" si="51"/>
        <v>2782.0577672391714</v>
      </c>
      <c r="BB56" s="7">
        <f t="shared" si="51"/>
        <v>4677.2105434430441</v>
      </c>
      <c r="BC56" s="7">
        <f t="shared" si="51"/>
        <v>3865.225542517991</v>
      </c>
      <c r="BD56" s="7">
        <f t="shared" si="51"/>
        <v>1843.0720590969331</v>
      </c>
      <c r="BE56" s="7">
        <f t="shared" si="51"/>
        <v>2741.3162515247823</v>
      </c>
      <c r="BF56" s="7">
        <f t="shared" si="51"/>
        <v>4642.3004943880223</v>
      </c>
      <c r="BG56" s="7">
        <f t="shared" si="51"/>
        <v>3834.3386489127424</v>
      </c>
      <c r="BH56" s="7">
        <f t="shared" si="51"/>
        <v>1807.0312923881415</v>
      </c>
      <c r="BI56" s="7">
        <f t="shared" si="51"/>
        <v>2731.1023978583507</v>
      </c>
      <c r="BJ56" s="7">
        <f t="shared" si="51"/>
        <v>4607.3295683927436</v>
      </c>
      <c r="BK56" s="7">
        <f t="shared" si="51"/>
        <v>3803.3705287560883</v>
      </c>
      <c r="BL56" s="7">
        <f t="shared" si="51"/>
        <v>1786.1765635552633</v>
      </c>
      <c r="BM56" s="7">
        <f t="shared" si="51"/>
        <v>2705.4601656930258</v>
      </c>
      <c r="BN56" s="7">
        <f t="shared" si="51"/>
        <v>4572.2933418507855</v>
      </c>
      <c r="BO56" s="7">
        <f t="shared" si="51"/>
        <v>3772.3168529549539</v>
      </c>
      <c r="BP56" s="7">
        <f t="shared" si="51"/>
        <v>1765.1865135060509</v>
      </c>
      <c r="BQ56" s="7">
        <f t="shared" si="51"/>
        <v>2679.7025994275532</v>
      </c>
      <c r="BR56" s="7">
        <f t="shared" si="51"/>
        <v>4537.1873179228514</v>
      </c>
      <c r="BS56" s="7">
        <f t="shared" si="51"/>
        <v>3741.1732185775827</v>
      </c>
      <c r="BT56" s="7">
        <f t="shared" si="51"/>
        <v>1758.8958323021477</v>
      </c>
      <c r="BU56" s="7">
        <f t="shared" si="51"/>
        <v>2638.9865438332372</v>
      </c>
      <c r="BV56" s="7">
        <f t="shared" ref="BV56:DA56" si="52" xml:space="preserve"> MAX(0, MIN(BV54:BV55))</f>
        <v>4502.0069249819471</v>
      </c>
      <c r="BW56" s="7">
        <f t="shared" si="52"/>
        <v>3709.9351472990134</v>
      </c>
      <c r="BX56" s="7">
        <f t="shared" si="52"/>
        <v>1722.7837962499902</v>
      </c>
      <c r="BY56" s="7">
        <f t="shared" si="52"/>
        <v>2627.8241038459855</v>
      </c>
      <c r="BZ56" s="7">
        <f t="shared" si="52"/>
        <v>4466.7475150276478</v>
      </c>
      <c r="CA56" s="7">
        <f t="shared" si="52"/>
        <v>3678.5980838155601</v>
      </c>
      <c r="CB56" s="7">
        <f t="shared" si="52"/>
        <v>1701.3626095709205</v>
      </c>
      <c r="CC56" s="7">
        <f t="shared" si="52"/>
        <v>2601.6942997167585</v>
      </c>
      <c r="CD56" s="7">
        <f t="shared" si="52"/>
        <v>4431.4043620687899</v>
      </c>
      <c r="CE56" s="7">
        <f t="shared" si="52"/>
        <v>3647.1573942276741</v>
      </c>
      <c r="CF56" s="7">
        <f t="shared" si="52"/>
        <v>1679.7890595480376</v>
      </c>
      <c r="CG56" s="7">
        <f t="shared" si="52"/>
        <v>2575.4314086216336</v>
      </c>
      <c r="CH56" s="7">
        <f t="shared" si="52"/>
        <v>4395.9726604739562</v>
      </c>
      <c r="CI56" s="7">
        <f t="shared" si="52"/>
        <v>3615.6083643905404</v>
      </c>
      <c r="CJ56" s="7">
        <f t="shared" si="52"/>
        <v>1672.4139038003891</v>
      </c>
      <c r="CK56" s="7">
        <f t="shared" si="52"/>
        <v>2534.6755740795943</v>
      </c>
      <c r="CL56" s="7">
        <f t="shared" si="52"/>
        <v>4360.4475232891255</v>
      </c>
      <c r="CM56" s="7">
        <f t="shared" si="52"/>
        <v>3583.9461982317816</v>
      </c>
      <c r="CN56" s="7">
        <f t="shared" si="52"/>
        <v>1636.1669478320509</v>
      </c>
      <c r="CO56" s="7">
        <f t="shared" si="52"/>
        <v>2522.4877250291902</v>
      </c>
      <c r="CP56" s="7">
        <f t="shared" si="52"/>
        <v>4324.8239805218018</v>
      </c>
      <c r="CQ56" s="7">
        <f t="shared" si="52"/>
        <v>3552.1660160355682</v>
      </c>
      <c r="CR56" s="7">
        <f t="shared" si="52"/>
        <v>1614.109216234112</v>
      </c>
      <c r="CS56" s="7">
        <f t="shared" si="52"/>
        <v>2495.79740118472</v>
      </c>
      <c r="CT56" s="7">
        <f t="shared" si="52"/>
        <v>4289.0969773909501</v>
      </c>
      <c r="CU56" s="7">
        <f t="shared" si="52"/>
        <v>3520.2628526924959</v>
      </c>
      <c r="CV56" s="7">
        <f t="shared" si="52"/>
        <v>1591.8807780366615</v>
      </c>
      <c r="CW56" s="7">
        <f t="shared" si="52"/>
        <v>2468.9549241734603</v>
      </c>
      <c r="CX56" s="7">
        <f t="shared" si="52"/>
        <v>4253.2613725420415</v>
      </c>
      <c r="CY56" s="7">
        <f t="shared" si="52"/>
        <v>3488.2316559144965</v>
      </c>
      <c r="CZ56" s="7">
        <f t="shared" si="52"/>
        <v>1583.3421581221173</v>
      </c>
      <c r="DA56" s="7">
        <f t="shared" si="52"/>
        <v>2428.0899825412234</v>
      </c>
      <c r="DB56" s="7">
        <f t="shared" ref="DB56:EA56" si="53" xml:space="preserve"> MAX(0, MIN(DB54:DB55))</f>
        <v>4217.3119362265334</v>
      </c>
      <c r="DC56" s="7">
        <f t="shared" si="53"/>
        <v>3456.0672844141181</v>
      </c>
      <c r="DD56" s="7">
        <f t="shared" si="53"/>
        <v>1546.8924844518847</v>
      </c>
      <c r="DE56" s="7">
        <f t="shared" si="53"/>
        <v>2414.7934808728296</v>
      </c>
      <c r="DF56" s="7">
        <f t="shared" si="53"/>
        <v>4181.2433484450221</v>
      </c>
      <c r="DG56" s="7">
        <f t="shared" si="53"/>
        <v>3423.7645060474233</v>
      </c>
      <c r="DH56" s="7">
        <f t="shared" si="53"/>
        <v>1524.1227535633093</v>
      </c>
      <c r="DI56" s="7">
        <f t="shared" si="53"/>
        <v>1239.2070627614662</v>
      </c>
      <c r="DJ56" s="7">
        <f t="shared" si="53"/>
        <v>0</v>
      </c>
      <c r="DK56" s="7">
        <f t="shared" si="53"/>
        <v>0</v>
      </c>
      <c r="DL56" s="7">
        <f t="shared" si="53"/>
        <v>0</v>
      </c>
      <c r="DM56" s="7">
        <f t="shared" si="53"/>
        <v>0</v>
      </c>
      <c r="DN56" s="7">
        <f t="shared" si="53"/>
        <v>0</v>
      </c>
      <c r="DO56" s="7">
        <f t="shared" si="53"/>
        <v>0</v>
      </c>
      <c r="DP56" s="7">
        <f t="shared" si="53"/>
        <v>0</v>
      </c>
      <c r="DQ56" s="7">
        <f t="shared" si="53"/>
        <v>0</v>
      </c>
      <c r="DR56" s="7">
        <f t="shared" si="53"/>
        <v>0</v>
      </c>
      <c r="DS56" s="7">
        <f t="shared" si="53"/>
        <v>0</v>
      </c>
      <c r="DT56" s="7">
        <f t="shared" si="53"/>
        <v>0</v>
      </c>
      <c r="DU56" s="7">
        <f t="shared" si="53"/>
        <v>0</v>
      </c>
      <c r="DV56" s="7">
        <f t="shared" si="53"/>
        <v>0</v>
      </c>
      <c r="DW56" s="7">
        <f t="shared" si="53"/>
        <v>0</v>
      </c>
      <c r="DX56" s="7">
        <f t="shared" si="53"/>
        <v>0</v>
      </c>
      <c r="DY56" s="7">
        <f t="shared" si="53"/>
        <v>0</v>
      </c>
      <c r="DZ56" s="7">
        <f t="shared" si="53"/>
        <v>0</v>
      </c>
      <c r="EA56" s="7">
        <f t="shared" si="53"/>
        <v>0</v>
      </c>
    </row>
    <row r="57" spans="1:131" s="558" customFormat="1" outlineLevel="2" x14ac:dyDescent="0.35">
      <c r="A57" s="108"/>
      <c r="B57" s="108"/>
      <c r="C57" s="109"/>
      <c r="D57" s="110"/>
      <c r="E57" s="159" t="str">
        <f xml:space="preserve"> LEFT(E56, LEN(E56) - 4)</f>
        <v>Dividends paid</v>
      </c>
      <c r="F57" s="159"/>
      <c r="G57" s="159" t="str">
        <f xml:space="preserve"> SMU</f>
        <v>$ 000s</v>
      </c>
      <c r="H57" s="159">
        <f xml:space="preserve"> SUM(J57:EA57)</f>
        <v>-322667.04122730857</v>
      </c>
      <c r="I57" s="111"/>
      <c r="J57" s="159">
        <f t="shared" ref="J57:BU57" si="54" xml:space="preserve"> -1 * J56</f>
        <v>0</v>
      </c>
      <c r="K57" s="159">
        <f t="shared" si="54"/>
        <v>0</v>
      </c>
      <c r="L57" s="159">
        <f t="shared" si="54"/>
        <v>0</v>
      </c>
      <c r="M57" s="159">
        <f t="shared" si="54"/>
        <v>-1519.3516483516487</v>
      </c>
      <c r="N57" s="159">
        <f t="shared" si="54"/>
        <v>-5023.8865989309606</v>
      </c>
      <c r="O57" s="159">
        <f t="shared" si="54"/>
        <v>-4170.5295879755431</v>
      </c>
      <c r="P57" s="159">
        <f t="shared" si="54"/>
        <v>-2028.6153260439305</v>
      </c>
      <c r="Q57" s="159">
        <f t="shared" si="54"/>
        <v>-3006.71803994626</v>
      </c>
      <c r="R57" s="159">
        <f t="shared" si="54"/>
        <v>-4989.357079414217</v>
      </c>
      <c r="S57" s="159">
        <f t="shared" si="54"/>
        <v>-4140.2320518402594</v>
      </c>
      <c r="T57" s="159">
        <f t="shared" si="54"/>
        <v>-2008.9959885590401</v>
      </c>
      <c r="U57" s="159">
        <f t="shared" si="54"/>
        <v>-2982.0798495086847</v>
      </c>
      <c r="V57" s="159">
        <f t="shared" si="54"/>
        <v>-4954.807212342962</v>
      </c>
      <c r="W57" s="159">
        <f t="shared" si="54"/>
        <v>-4109.8928399861561</v>
      </c>
      <c r="X57" s="159">
        <f t="shared" si="54"/>
        <v>-2005.5450977648127</v>
      </c>
      <c r="Y57" s="159">
        <f t="shared" si="54"/>
        <v>-2941.1063861909197</v>
      </c>
      <c r="Z57" s="159">
        <f t="shared" si="54"/>
        <v>-4920.2332273080128</v>
      </c>
      <c r="AA57" s="159">
        <f t="shared" si="54"/>
        <v>-4079.5082826027474</v>
      </c>
      <c r="AB57" s="159">
        <f t="shared" si="54"/>
        <v>-1969.4708359471479</v>
      </c>
      <c r="AC57" s="159">
        <f t="shared" si="54"/>
        <v>-2932.5824991845047</v>
      </c>
      <c r="AD57" s="159">
        <f t="shared" si="54"/>
        <v>-4885.6312946429462</v>
      </c>
      <c r="AE57" s="159">
        <f t="shared" si="54"/>
        <v>-4049.0746500107443</v>
      </c>
      <c r="AF57" s="159">
        <f t="shared" si="54"/>
        <v>-1949.5581621709948</v>
      </c>
      <c r="AG57" s="159">
        <f t="shared" si="54"/>
        <v>-2907.71613842746</v>
      </c>
      <c r="AH57" s="159">
        <f t="shared" si="54"/>
        <v>-4850.9975241468455</v>
      </c>
      <c r="AI57" s="159">
        <f t="shared" si="54"/>
        <v>-4018.5881513856307</v>
      </c>
      <c r="AJ57" s="159">
        <f t="shared" si="54"/>
        <v>-1929.5407479852247</v>
      </c>
      <c r="AK57" s="159">
        <f t="shared" si="54"/>
        <v>-2882.7664163421891</v>
      </c>
      <c r="AL57" s="159">
        <f t="shared" si="54"/>
        <v>-4816.327963781755</v>
      </c>
      <c r="AM57" s="159">
        <f t="shared" si="54"/>
        <v>-3988.0449334558452</v>
      </c>
      <c r="AN57" s="159">
        <f t="shared" si="54"/>
        <v>-1925.2066305179528</v>
      </c>
      <c r="AO57" s="159">
        <f t="shared" si="54"/>
        <v>-2841.9379521318856</v>
      </c>
      <c r="AP57" s="159">
        <f t="shared" si="54"/>
        <v>-4781.6185983442665</v>
      </c>
      <c r="AQ57" s="159">
        <f t="shared" si="54"/>
        <v>-3957.4410791751011</v>
      </c>
      <c r="AR57" s="159">
        <f t="shared" si="54"/>
        <v>-1889.1772904874442</v>
      </c>
      <c r="AS57" s="159">
        <f t="shared" si="54"/>
        <v>-2832.6017911092231</v>
      </c>
      <c r="AT57" s="159">
        <f t="shared" si="54"/>
        <v>-4746.8653481107795</v>
      </c>
      <c r="AU57" s="159">
        <f t="shared" si="54"/>
        <v>-3926.7726063682762</v>
      </c>
      <c r="AV57" s="159">
        <f t="shared" si="54"/>
        <v>-1868.823879593665</v>
      </c>
      <c r="AW57" s="159">
        <f t="shared" si="54"/>
        <v>-2807.3791745912417</v>
      </c>
      <c r="AX57" s="159">
        <f t="shared" si="54"/>
        <v>-4712.0640674558335</v>
      </c>
      <c r="AY57" s="159">
        <f t="shared" si="54"/>
        <v>-3896.0354663503745</v>
      </c>
      <c r="AZ57" s="159">
        <f t="shared" si="54"/>
        <v>-1848.3509904106313</v>
      </c>
      <c r="BA57" s="159">
        <f t="shared" si="54"/>
        <v>-2782.0577672391714</v>
      </c>
      <c r="BB57" s="159">
        <f t="shared" si="54"/>
        <v>-4677.2105434430441</v>
      </c>
      <c r="BC57" s="159">
        <f t="shared" si="54"/>
        <v>-3865.225542517991</v>
      </c>
      <c r="BD57" s="159">
        <f t="shared" si="54"/>
        <v>-1843.0720590969331</v>
      </c>
      <c r="BE57" s="159">
        <f t="shared" si="54"/>
        <v>-2741.3162515247823</v>
      </c>
      <c r="BF57" s="159">
        <f t="shared" si="54"/>
        <v>-4642.3004943880223</v>
      </c>
      <c r="BG57" s="159">
        <f t="shared" si="54"/>
        <v>-3834.3386489127424</v>
      </c>
      <c r="BH57" s="159">
        <f t="shared" si="54"/>
        <v>-1807.0312923881415</v>
      </c>
      <c r="BI57" s="159">
        <f t="shared" si="54"/>
        <v>-2731.1023978583507</v>
      </c>
      <c r="BJ57" s="159">
        <f t="shared" si="54"/>
        <v>-4607.3295683927436</v>
      </c>
      <c r="BK57" s="159">
        <f t="shared" si="54"/>
        <v>-3803.3705287560883</v>
      </c>
      <c r="BL57" s="159">
        <f t="shared" si="54"/>
        <v>-1786.1765635552633</v>
      </c>
      <c r="BM57" s="159">
        <f t="shared" si="54"/>
        <v>-2705.4601656930258</v>
      </c>
      <c r="BN57" s="159">
        <f t="shared" si="54"/>
        <v>-4572.2933418507855</v>
      </c>
      <c r="BO57" s="159">
        <f t="shared" si="54"/>
        <v>-3772.3168529549539</v>
      </c>
      <c r="BP57" s="159">
        <f t="shared" si="54"/>
        <v>-1765.1865135060509</v>
      </c>
      <c r="BQ57" s="159">
        <f t="shared" si="54"/>
        <v>-2679.7025994275532</v>
      </c>
      <c r="BR57" s="159">
        <f t="shared" si="54"/>
        <v>-4537.1873179228514</v>
      </c>
      <c r="BS57" s="159">
        <f t="shared" si="54"/>
        <v>-3741.1732185775827</v>
      </c>
      <c r="BT57" s="159">
        <f t="shared" si="54"/>
        <v>-1758.8958323021477</v>
      </c>
      <c r="BU57" s="159">
        <f t="shared" si="54"/>
        <v>-2638.9865438332372</v>
      </c>
      <c r="BV57" s="159">
        <f t="shared" ref="BV57:EA57" si="55" xml:space="preserve"> -1 * BV56</f>
        <v>-4502.0069249819471</v>
      </c>
      <c r="BW57" s="159">
        <f t="shared" si="55"/>
        <v>-3709.9351472990134</v>
      </c>
      <c r="BX57" s="159">
        <f t="shared" si="55"/>
        <v>-1722.7837962499902</v>
      </c>
      <c r="BY57" s="159">
        <f t="shared" si="55"/>
        <v>-2627.8241038459855</v>
      </c>
      <c r="BZ57" s="159">
        <f t="shared" si="55"/>
        <v>-4466.7475150276478</v>
      </c>
      <c r="CA57" s="159">
        <f t="shared" si="55"/>
        <v>-3678.5980838155601</v>
      </c>
      <c r="CB57" s="159">
        <f t="shared" si="55"/>
        <v>-1701.3626095709205</v>
      </c>
      <c r="CC57" s="159">
        <f t="shared" si="55"/>
        <v>-2601.6942997167585</v>
      </c>
      <c r="CD57" s="159">
        <f t="shared" si="55"/>
        <v>-4431.4043620687899</v>
      </c>
      <c r="CE57" s="159">
        <f t="shared" si="55"/>
        <v>-3647.1573942276741</v>
      </c>
      <c r="CF57" s="159">
        <f t="shared" si="55"/>
        <v>-1679.7890595480376</v>
      </c>
      <c r="CG57" s="159">
        <f t="shared" si="55"/>
        <v>-2575.4314086216336</v>
      </c>
      <c r="CH57" s="159">
        <f t="shared" si="55"/>
        <v>-4395.9726604739562</v>
      </c>
      <c r="CI57" s="159">
        <f t="shared" si="55"/>
        <v>-3615.6083643905404</v>
      </c>
      <c r="CJ57" s="159">
        <f t="shared" si="55"/>
        <v>-1672.4139038003891</v>
      </c>
      <c r="CK57" s="159">
        <f t="shared" si="55"/>
        <v>-2534.6755740795943</v>
      </c>
      <c r="CL57" s="159">
        <f t="shared" si="55"/>
        <v>-4360.4475232891255</v>
      </c>
      <c r="CM57" s="159">
        <f t="shared" si="55"/>
        <v>-3583.9461982317816</v>
      </c>
      <c r="CN57" s="159">
        <f t="shared" si="55"/>
        <v>-1636.1669478320509</v>
      </c>
      <c r="CO57" s="159">
        <f t="shared" si="55"/>
        <v>-2522.4877250291902</v>
      </c>
      <c r="CP57" s="159">
        <f t="shared" si="55"/>
        <v>-4324.8239805218018</v>
      </c>
      <c r="CQ57" s="159">
        <f t="shared" si="55"/>
        <v>-3552.1660160355682</v>
      </c>
      <c r="CR57" s="159">
        <f t="shared" si="55"/>
        <v>-1614.109216234112</v>
      </c>
      <c r="CS57" s="159">
        <f t="shared" si="55"/>
        <v>-2495.79740118472</v>
      </c>
      <c r="CT57" s="159">
        <f t="shared" si="55"/>
        <v>-4289.0969773909501</v>
      </c>
      <c r="CU57" s="159">
        <f t="shared" si="55"/>
        <v>-3520.2628526924959</v>
      </c>
      <c r="CV57" s="159">
        <f t="shared" si="55"/>
        <v>-1591.8807780366615</v>
      </c>
      <c r="CW57" s="159">
        <f t="shared" si="55"/>
        <v>-2468.9549241734603</v>
      </c>
      <c r="CX57" s="159">
        <f t="shared" si="55"/>
        <v>-4253.2613725420415</v>
      </c>
      <c r="CY57" s="159">
        <f t="shared" si="55"/>
        <v>-3488.2316559144965</v>
      </c>
      <c r="CZ57" s="159">
        <f t="shared" si="55"/>
        <v>-1583.3421581221173</v>
      </c>
      <c r="DA57" s="159">
        <f t="shared" si="55"/>
        <v>-2428.0899825412234</v>
      </c>
      <c r="DB57" s="159">
        <f t="shared" si="55"/>
        <v>-4217.3119362265334</v>
      </c>
      <c r="DC57" s="159">
        <f t="shared" si="55"/>
        <v>-3456.0672844141181</v>
      </c>
      <c r="DD57" s="159">
        <f t="shared" si="55"/>
        <v>-1546.8924844518847</v>
      </c>
      <c r="DE57" s="159">
        <f t="shared" si="55"/>
        <v>-2414.7934808728296</v>
      </c>
      <c r="DF57" s="159">
        <f t="shared" si="55"/>
        <v>-4181.2433484450221</v>
      </c>
      <c r="DG57" s="159">
        <f t="shared" si="55"/>
        <v>-3423.7645060474233</v>
      </c>
      <c r="DH57" s="159">
        <f t="shared" si="55"/>
        <v>-1524.1227535633093</v>
      </c>
      <c r="DI57" s="159">
        <f t="shared" si="55"/>
        <v>-1239.2070627614662</v>
      </c>
      <c r="DJ57" s="159">
        <f t="shared" si="55"/>
        <v>0</v>
      </c>
      <c r="DK57" s="159">
        <f t="shared" si="55"/>
        <v>0</v>
      </c>
      <c r="DL57" s="159">
        <f t="shared" si="55"/>
        <v>0</v>
      </c>
      <c r="DM57" s="159">
        <f t="shared" si="55"/>
        <v>0</v>
      </c>
      <c r="DN57" s="159">
        <f t="shared" si="55"/>
        <v>0</v>
      </c>
      <c r="DO57" s="159">
        <f t="shared" si="55"/>
        <v>0</v>
      </c>
      <c r="DP57" s="159">
        <f t="shared" si="55"/>
        <v>0</v>
      </c>
      <c r="DQ57" s="159">
        <f t="shared" si="55"/>
        <v>0</v>
      </c>
      <c r="DR57" s="159">
        <f t="shared" si="55"/>
        <v>0</v>
      </c>
      <c r="DS57" s="159">
        <f t="shared" si="55"/>
        <v>0</v>
      </c>
      <c r="DT57" s="159">
        <f t="shared" si="55"/>
        <v>0</v>
      </c>
      <c r="DU57" s="159">
        <f t="shared" si="55"/>
        <v>0</v>
      </c>
      <c r="DV57" s="159">
        <f t="shared" si="55"/>
        <v>0</v>
      </c>
      <c r="DW57" s="159">
        <f t="shared" si="55"/>
        <v>0</v>
      </c>
      <c r="DX57" s="159">
        <f t="shared" si="55"/>
        <v>0</v>
      </c>
      <c r="DY57" s="159">
        <f t="shared" si="55"/>
        <v>0</v>
      </c>
      <c r="DZ57" s="159">
        <f t="shared" si="55"/>
        <v>0</v>
      </c>
      <c r="EA57" s="159">
        <f t="shared" si="55"/>
        <v>0</v>
      </c>
    </row>
    <row r="59" spans="1:131" x14ac:dyDescent="0.35">
      <c r="A59" s="8" t="s">
        <v>63</v>
      </c>
    </row>
  </sheetData>
  <conditionalFormatting sqref="J3:EA3">
    <cfRule type="cellIs" dxfId="46" priority="4" stopIfTrue="1" operator="equal">
      <formula>"Operations"</formula>
    </cfRule>
  </conditionalFormatting>
  <conditionalFormatting sqref="J3:EA3">
    <cfRule type="cellIs" dxfId="45" priority="3" operator="equal">
      <formula>"Fin Close"</formula>
    </cfRule>
  </conditionalFormatting>
  <conditionalFormatting sqref="F2:F4">
    <cfRule type="cellIs" dxfId="44" priority="1" stopIfTrue="1" operator="notEqual">
      <formula>0</formula>
    </cfRule>
    <cfRule type="cellIs" dxfId="43" priority="2" stopIfTrue="1" operator="equal">
      <formula>""</formula>
    </cfRule>
  </conditionalFormatting>
  <dataValidations disablePrompts="1" count="1">
    <dataValidation allowBlank="1" showInputMessage="1" showErrorMessage="1" sqref="E22:H22 E33:H33 E10:H10" xr:uid="{7A2C6DB0-7DF8-454E-9E52-06890FFDA9E1}"/>
  </dataValidations>
  <printOptions verticalCentered="1" gridLines="1"/>
  <pageMargins left="0.74803149606299213" right="0.74803149606299213" top="0.98425196850393704" bottom="0.98425196850393704" header="0.51181102362204722" footer="0.51181102362204722"/>
  <pageSetup paperSize="9" scale="55" orientation="landscape" blackAndWhite="1" horizontalDpi="300" verticalDpi="300" r:id="rId1"/>
  <headerFooter alignWithMargins="0">
    <oddHeader>&amp;L&amp;"Arial,Bold"&amp;14PROJECT AIRCO&amp;C&amp;"Arial,Bold"&amp;14Sheet: &amp;A&amp;R&amp;"Arial,Bold"&amp;14STRICTLY CONFIDENTIAL</oddHeader>
    <oddFooter>&amp;L&amp;12&amp;F (Printed on &amp;D at &amp;T) &amp;R&amp;12Page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outlinePr summaryBelow="0" summaryRight="0"/>
  </sheetPr>
  <dimension ref="A1:EA87"/>
  <sheetViews>
    <sheetView showGridLines="0" tabSelected="1" defaultGridColor="0" colorId="22" zoomScale="120" zoomScaleNormal="120" workbookViewId="0">
      <pane xSplit="9" ySplit="5" topLeftCell="J6" activePane="bottomRight" state="frozen"/>
      <selection activeCell="E45" sqref="E45"/>
      <selection pane="topRight" activeCell="E45" sqref="E45"/>
      <selection pane="bottomLeft" activeCell="E45" sqref="E45"/>
      <selection pane="bottomRight" activeCell="N9" sqref="N9"/>
    </sheetView>
  </sheetViews>
  <sheetFormatPr defaultColWidth="0" defaultRowHeight="13.15" outlineLevelRow="1" x14ac:dyDescent="0.35"/>
  <cols>
    <col min="1" max="1" width="1.19921875" style="175" customWidth="1"/>
    <col min="2" max="2" width="1.19921875" style="176" customWidth="1"/>
    <col min="3" max="3" width="1.19921875" style="177" customWidth="1"/>
    <col min="4" max="4" width="1.19921875" style="178" customWidth="1"/>
    <col min="5" max="5" width="40.796875" style="206" customWidth="1"/>
    <col min="6" max="6" width="12.796875" style="206" customWidth="1"/>
    <col min="7" max="8" width="11.796875" style="206" customWidth="1"/>
    <col min="9" max="9" width="2.796875" style="206" customWidth="1"/>
    <col min="10" max="131" width="11.796875" style="206" customWidth="1"/>
    <col min="132" max="16384" width="11.796875" hidden="1"/>
  </cols>
  <sheetData>
    <row r="1" spans="1:131" ht="25.15" x14ac:dyDescent="0.35">
      <c r="A1" s="260" t="str">
        <f ca="1" xml:space="preserve"> RIGHT(CELL("filename", A1), LEN(CELL("filename", A1)) - SEARCH("]", CELL("filename", A1))) &amp; " - " &amp; InpC!F3</f>
        <v>FS Qtr - Base case 1</v>
      </c>
    </row>
    <row r="2" spans="1:131" x14ac:dyDescent="0.35">
      <c r="A2" s="261"/>
      <c r="B2" s="261"/>
      <c r="C2" s="262"/>
      <c r="D2" s="263"/>
      <c r="E2" s="264" t="str">
        <f xml:space="preserve"> Time!E$25</f>
        <v>Model period ending</v>
      </c>
      <c r="F2" s="244">
        <f xml:space="preserve"> Check!$F$9</f>
        <v>0</v>
      </c>
      <c r="G2" s="266" t="s">
        <v>23</v>
      </c>
      <c r="H2" s="267"/>
      <c r="I2" s="268"/>
      <c r="J2" s="267">
        <f xml:space="preserve"> Time!J$25</f>
        <v>44104</v>
      </c>
      <c r="K2" s="267">
        <f xml:space="preserve"> Time!K$25</f>
        <v>44196</v>
      </c>
      <c r="L2" s="267">
        <f xml:space="preserve"> Time!L$25</f>
        <v>44286</v>
      </c>
      <c r="M2" s="267">
        <f xml:space="preserve"> Time!M$25</f>
        <v>44377</v>
      </c>
      <c r="N2" s="267">
        <f xml:space="preserve"> Time!N$25</f>
        <v>44469</v>
      </c>
      <c r="O2" s="267">
        <f xml:space="preserve"> Time!O$25</f>
        <v>44561</v>
      </c>
      <c r="P2" s="267">
        <f xml:space="preserve"> Time!P$25</f>
        <v>44651</v>
      </c>
      <c r="Q2" s="267">
        <f xml:space="preserve"> Time!Q$25</f>
        <v>44742</v>
      </c>
      <c r="R2" s="267">
        <f xml:space="preserve"> Time!R$25</f>
        <v>44834</v>
      </c>
      <c r="S2" s="267">
        <f xml:space="preserve"> Time!S$25</f>
        <v>44926</v>
      </c>
      <c r="T2" s="267">
        <f xml:space="preserve"> Time!T$25</f>
        <v>45016</v>
      </c>
      <c r="U2" s="267">
        <f xml:space="preserve"> Time!U$25</f>
        <v>45107</v>
      </c>
      <c r="V2" s="267">
        <f xml:space="preserve"> Time!V$25</f>
        <v>45199</v>
      </c>
      <c r="W2" s="267">
        <f xml:space="preserve"> Time!W$25</f>
        <v>45291</v>
      </c>
      <c r="X2" s="267">
        <f xml:space="preserve"> Time!X$25</f>
        <v>45382</v>
      </c>
      <c r="Y2" s="267">
        <f xml:space="preserve"> Time!Y$25</f>
        <v>45473</v>
      </c>
      <c r="Z2" s="267">
        <f xml:space="preserve"> Time!Z$25</f>
        <v>45565</v>
      </c>
      <c r="AA2" s="267">
        <f xml:space="preserve"> Time!AA$25</f>
        <v>45657</v>
      </c>
      <c r="AB2" s="267">
        <f xml:space="preserve"> Time!AB$25</f>
        <v>45747</v>
      </c>
      <c r="AC2" s="267">
        <f xml:space="preserve"> Time!AC$25</f>
        <v>45838</v>
      </c>
      <c r="AD2" s="267">
        <f xml:space="preserve"> Time!AD$25</f>
        <v>45930</v>
      </c>
      <c r="AE2" s="267">
        <f xml:space="preserve"> Time!AE$25</f>
        <v>46022</v>
      </c>
      <c r="AF2" s="267">
        <f xml:space="preserve"> Time!AF$25</f>
        <v>46112</v>
      </c>
      <c r="AG2" s="267">
        <f xml:space="preserve"> Time!AG$25</f>
        <v>46203</v>
      </c>
      <c r="AH2" s="267">
        <f xml:space="preserve"> Time!AH$25</f>
        <v>46295</v>
      </c>
      <c r="AI2" s="267">
        <f xml:space="preserve"> Time!AI$25</f>
        <v>46387</v>
      </c>
      <c r="AJ2" s="267">
        <f xml:space="preserve"> Time!AJ$25</f>
        <v>46477</v>
      </c>
      <c r="AK2" s="267">
        <f xml:space="preserve"> Time!AK$25</f>
        <v>46568</v>
      </c>
      <c r="AL2" s="267">
        <f xml:space="preserve"> Time!AL$25</f>
        <v>46660</v>
      </c>
      <c r="AM2" s="267">
        <f xml:space="preserve"> Time!AM$25</f>
        <v>46752</v>
      </c>
      <c r="AN2" s="267">
        <f xml:space="preserve"> Time!AN$25</f>
        <v>46843</v>
      </c>
      <c r="AO2" s="267">
        <f xml:space="preserve"> Time!AO$25</f>
        <v>46934</v>
      </c>
      <c r="AP2" s="267">
        <f xml:space="preserve"> Time!AP$25</f>
        <v>47026</v>
      </c>
      <c r="AQ2" s="267">
        <f xml:space="preserve"> Time!AQ$25</f>
        <v>47118</v>
      </c>
      <c r="AR2" s="267">
        <f xml:space="preserve"> Time!AR$25</f>
        <v>47208</v>
      </c>
      <c r="AS2" s="267">
        <f xml:space="preserve"> Time!AS$25</f>
        <v>47299</v>
      </c>
      <c r="AT2" s="267">
        <f xml:space="preserve"> Time!AT$25</f>
        <v>47391</v>
      </c>
      <c r="AU2" s="267">
        <f xml:space="preserve"> Time!AU$25</f>
        <v>47483</v>
      </c>
      <c r="AV2" s="267">
        <f xml:space="preserve"> Time!AV$25</f>
        <v>47573</v>
      </c>
      <c r="AW2" s="267">
        <f xml:space="preserve"> Time!AW$25</f>
        <v>47664</v>
      </c>
      <c r="AX2" s="267">
        <f xml:space="preserve"> Time!AX$25</f>
        <v>47756</v>
      </c>
      <c r="AY2" s="267">
        <f xml:space="preserve"> Time!AY$25</f>
        <v>47848</v>
      </c>
      <c r="AZ2" s="267">
        <f xml:space="preserve"> Time!AZ$25</f>
        <v>47938</v>
      </c>
      <c r="BA2" s="267">
        <f xml:space="preserve"> Time!BA$25</f>
        <v>48029</v>
      </c>
      <c r="BB2" s="267">
        <f xml:space="preserve"> Time!BB$25</f>
        <v>48121</v>
      </c>
      <c r="BC2" s="267">
        <f xml:space="preserve"> Time!BC$25</f>
        <v>48213</v>
      </c>
      <c r="BD2" s="267">
        <f xml:space="preserve"> Time!BD$25</f>
        <v>48304</v>
      </c>
      <c r="BE2" s="267">
        <f xml:space="preserve"> Time!BE$25</f>
        <v>48395</v>
      </c>
      <c r="BF2" s="267">
        <f xml:space="preserve"> Time!BF$25</f>
        <v>48487</v>
      </c>
      <c r="BG2" s="267">
        <f xml:space="preserve"> Time!BG$25</f>
        <v>48579</v>
      </c>
      <c r="BH2" s="267">
        <f xml:space="preserve"> Time!BH$25</f>
        <v>48669</v>
      </c>
      <c r="BI2" s="267">
        <f xml:space="preserve"> Time!BI$25</f>
        <v>48760</v>
      </c>
      <c r="BJ2" s="267">
        <f xml:space="preserve"> Time!BJ$25</f>
        <v>48852</v>
      </c>
      <c r="BK2" s="267">
        <f xml:space="preserve"> Time!BK$25</f>
        <v>48944</v>
      </c>
      <c r="BL2" s="267">
        <f xml:space="preserve"> Time!BL$25</f>
        <v>49034</v>
      </c>
      <c r="BM2" s="267">
        <f xml:space="preserve"> Time!BM$25</f>
        <v>49125</v>
      </c>
      <c r="BN2" s="267">
        <f xml:space="preserve"> Time!BN$25</f>
        <v>49217</v>
      </c>
      <c r="BO2" s="267">
        <f xml:space="preserve"> Time!BO$25</f>
        <v>49309</v>
      </c>
      <c r="BP2" s="267">
        <f xml:space="preserve"> Time!BP$25</f>
        <v>49399</v>
      </c>
      <c r="BQ2" s="267">
        <f xml:space="preserve"> Time!BQ$25</f>
        <v>49490</v>
      </c>
      <c r="BR2" s="267">
        <f xml:space="preserve"> Time!BR$25</f>
        <v>49582</v>
      </c>
      <c r="BS2" s="267">
        <f xml:space="preserve"> Time!BS$25</f>
        <v>49674</v>
      </c>
      <c r="BT2" s="267">
        <f xml:space="preserve"> Time!BT$25</f>
        <v>49765</v>
      </c>
      <c r="BU2" s="267">
        <f xml:space="preserve"> Time!BU$25</f>
        <v>49856</v>
      </c>
      <c r="BV2" s="267">
        <f xml:space="preserve"> Time!BV$25</f>
        <v>49948</v>
      </c>
      <c r="BW2" s="267">
        <f xml:space="preserve"> Time!BW$25</f>
        <v>50040</v>
      </c>
      <c r="BX2" s="267">
        <f xml:space="preserve"> Time!BX$25</f>
        <v>50130</v>
      </c>
      <c r="BY2" s="267">
        <f xml:space="preserve"> Time!BY$25</f>
        <v>50221</v>
      </c>
      <c r="BZ2" s="267">
        <f xml:space="preserve"> Time!BZ$25</f>
        <v>50313</v>
      </c>
      <c r="CA2" s="267">
        <f xml:space="preserve"> Time!CA$25</f>
        <v>50405</v>
      </c>
      <c r="CB2" s="267">
        <f xml:space="preserve"> Time!CB$25</f>
        <v>50495</v>
      </c>
      <c r="CC2" s="267">
        <f xml:space="preserve"> Time!CC$25</f>
        <v>50586</v>
      </c>
      <c r="CD2" s="267">
        <f xml:space="preserve"> Time!CD$25</f>
        <v>50678</v>
      </c>
      <c r="CE2" s="267">
        <f xml:space="preserve"> Time!CE$25</f>
        <v>50770</v>
      </c>
      <c r="CF2" s="267">
        <f xml:space="preserve"> Time!CF$25</f>
        <v>50860</v>
      </c>
      <c r="CG2" s="267">
        <f xml:space="preserve"> Time!CG$25</f>
        <v>50951</v>
      </c>
      <c r="CH2" s="267">
        <f xml:space="preserve"> Time!CH$25</f>
        <v>51043</v>
      </c>
      <c r="CI2" s="267">
        <f xml:space="preserve"> Time!CI$25</f>
        <v>51135</v>
      </c>
      <c r="CJ2" s="267">
        <f xml:space="preserve"> Time!CJ$25</f>
        <v>51226</v>
      </c>
      <c r="CK2" s="267">
        <f xml:space="preserve"> Time!CK$25</f>
        <v>51317</v>
      </c>
      <c r="CL2" s="267">
        <f xml:space="preserve"> Time!CL$25</f>
        <v>51409</v>
      </c>
      <c r="CM2" s="267">
        <f xml:space="preserve"> Time!CM$25</f>
        <v>51501</v>
      </c>
      <c r="CN2" s="267">
        <f xml:space="preserve"> Time!CN$25</f>
        <v>51591</v>
      </c>
      <c r="CO2" s="267">
        <f xml:space="preserve"> Time!CO$25</f>
        <v>51682</v>
      </c>
      <c r="CP2" s="267">
        <f xml:space="preserve"> Time!CP$25</f>
        <v>51774</v>
      </c>
      <c r="CQ2" s="267">
        <f xml:space="preserve"> Time!CQ$25</f>
        <v>51866</v>
      </c>
      <c r="CR2" s="267">
        <f xml:space="preserve"> Time!CR$25</f>
        <v>51956</v>
      </c>
      <c r="CS2" s="267">
        <f xml:space="preserve"> Time!CS$25</f>
        <v>52047</v>
      </c>
      <c r="CT2" s="267">
        <f xml:space="preserve"> Time!CT$25</f>
        <v>52139</v>
      </c>
      <c r="CU2" s="267">
        <f xml:space="preserve"> Time!CU$25</f>
        <v>52231</v>
      </c>
      <c r="CV2" s="267">
        <f xml:space="preserve"> Time!CV$25</f>
        <v>52321</v>
      </c>
      <c r="CW2" s="267">
        <f xml:space="preserve"> Time!CW$25</f>
        <v>52412</v>
      </c>
      <c r="CX2" s="267">
        <f xml:space="preserve"> Time!CX$25</f>
        <v>52504</v>
      </c>
      <c r="CY2" s="267">
        <f xml:space="preserve"> Time!CY$25</f>
        <v>52596</v>
      </c>
      <c r="CZ2" s="267">
        <f xml:space="preserve"> Time!CZ$25</f>
        <v>52687</v>
      </c>
      <c r="DA2" s="267">
        <f xml:space="preserve"> Time!DA$25</f>
        <v>52778</v>
      </c>
      <c r="DB2" s="267">
        <f xml:space="preserve"> Time!DB$25</f>
        <v>52870</v>
      </c>
      <c r="DC2" s="267">
        <f xml:space="preserve"> Time!DC$25</f>
        <v>52962</v>
      </c>
      <c r="DD2" s="267">
        <f xml:space="preserve"> Time!DD$25</f>
        <v>53052</v>
      </c>
      <c r="DE2" s="267">
        <f xml:space="preserve"> Time!DE$25</f>
        <v>53143</v>
      </c>
      <c r="DF2" s="267">
        <f xml:space="preserve"> Time!DF$25</f>
        <v>53235</v>
      </c>
      <c r="DG2" s="267">
        <f xml:space="preserve"> Time!DG$25</f>
        <v>53327</v>
      </c>
      <c r="DH2" s="267">
        <f xml:space="preserve"> Time!DH$25</f>
        <v>53417</v>
      </c>
      <c r="DI2" s="267">
        <f xml:space="preserve"> Time!DI$25</f>
        <v>53508</v>
      </c>
      <c r="DJ2" s="267">
        <f xml:space="preserve"> Time!DJ$25</f>
        <v>53600</v>
      </c>
      <c r="DK2" s="267">
        <f xml:space="preserve"> Time!DK$25</f>
        <v>53692</v>
      </c>
      <c r="DL2" s="267">
        <f xml:space="preserve"> Time!DL$25</f>
        <v>53782</v>
      </c>
      <c r="DM2" s="267">
        <f xml:space="preserve"> Time!DM$25</f>
        <v>53873</v>
      </c>
      <c r="DN2" s="267">
        <f xml:space="preserve"> Time!DN$25</f>
        <v>53965</v>
      </c>
      <c r="DO2" s="267">
        <f xml:space="preserve"> Time!DO$25</f>
        <v>54057</v>
      </c>
      <c r="DP2" s="267">
        <f xml:space="preserve"> Time!DP$25</f>
        <v>54148</v>
      </c>
      <c r="DQ2" s="267">
        <f xml:space="preserve"> Time!DQ$25</f>
        <v>54239</v>
      </c>
      <c r="DR2" s="267">
        <f xml:space="preserve"> Time!DR$25</f>
        <v>54331</v>
      </c>
      <c r="DS2" s="267">
        <f xml:space="preserve"> Time!DS$25</f>
        <v>54423</v>
      </c>
      <c r="DT2" s="267">
        <f xml:space="preserve"> Time!DT$25</f>
        <v>54513</v>
      </c>
      <c r="DU2" s="267">
        <f xml:space="preserve"> Time!DU$25</f>
        <v>54604</v>
      </c>
      <c r="DV2" s="267">
        <f xml:space="preserve"> Time!DV$25</f>
        <v>54696</v>
      </c>
      <c r="DW2" s="267">
        <f xml:space="preserve"> Time!DW$25</f>
        <v>54788</v>
      </c>
      <c r="DX2" s="267">
        <f xml:space="preserve"> Time!DX$25</f>
        <v>54878</v>
      </c>
      <c r="DY2" s="267">
        <f xml:space="preserve"> Time!DY$25</f>
        <v>54969</v>
      </c>
      <c r="DZ2" s="267">
        <f xml:space="preserve"> Time!DZ$25</f>
        <v>55061</v>
      </c>
      <c r="EA2" s="267">
        <f xml:space="preserve"> Time!EA$25</f>
        <v>55153</v>
      </c>
    </row>
    <row r="3" spans="1:131" x14ac:dyDescent="0.35">
      <c r="A3" s="209"/>
      <c r="B3" s="209"/>
      <c r="C3" s="210"/>
      <c r="D3" s="211"/>
      <c r="E3" s="206" t="str">
        <f xml:space="preserve"> Time!E$67</f>
        <v>Timeline label</v>
      </c>
      <c r="F3" s="244">
        <f xml:space="preserve"> Output!J2</f>
        <v>0</v>
      </c>
      <c r="G3" s="269" t="s">
        <v>25</v>
      </c>
      <c r="I3" s="208"/>
      <c r="J3" s="270" t="str">
        <f xml:space="preserve"> Time!J$67</f>
        <v>Pre-fcst</v>
      </c>
      <c r="K3" s="270" t="str">
        <f xml:space="preserve"> Time!K$67</f>
        <v>Pre-fcst</v>
      </c>
      <c r="L3" s="270" t="str">
        <f xml:space="preserve"> Time!L$67</f>
        <v>Fin Close</v>
      </c>
      <c r="M3" s="270" t="str">
        <f xml:space="preserve"> Time!M$67</f>
        <v>Operations</v>
      </c>
      <c r="N3" s="270" t="str">
        <f xml:space="preserve"> Time!N$67</f>
        <v>Operations</v>
      </c>
      <c r="O3" s="270" t="str">
        <f xml:space="preserve"> Time!O$67</f>
        <v>Operations</v>
      </c>
      <c r="P3" s="270" t="str">
        <f xml:space="preserve"> Time!P$67</f>
        <v>Operations</v>
      </c>
      <c r="Q3" s="270" t="str">
        <f xml:space="preserve"> Time!Q$67</f>
        <v>Operations</v>
      </c>
      <c r="R3" s="270" t="str">
        <f xml:space="preserve"> Time!R$67</f>
        <v>Operations</v>
      </c>
      <c r="S3" s="270" t="str">
        <f xml:space="preserve"> Time!S$67</f>
        <v>Operations</v>
      </c>
      <c r="T3" s="270" t="str">
        <f xml:space="preserve"> Time!T$67</f>
        <v>Operations</v>
      </c>
      <c r="U3" s="270" t="str">
        <f xml:space="preserve"> Time!U$67</f>
        <v>Operations</v>
      </c>
      <c r="V3" s="270" t="str">
        <f xml:space="preserve"> Time!V$67</f>
        <v>Operations</v>
      </c>
      <c r="W3" s="270" t="str">
        <f xml:space="preserve"> Time!W$67</f>
        <v>Operations</v>
      </c>
      <c r="X3" s="270" t="str">
        <f xml:space="preserve"> Time!X$67</f>
        <v>Operations</v>
      </c>
      <c r="Y3" s="270" t="str">
        <f xml:space="preserve"> Time!Y$67</f>
        <v>Operations</v>
      </c>
      <c r="Z3" s="270" t="str">
        <f xml:space="preserve"> Time!Z$67</f>
        <v>Operations</v>
      </c>
      <c r="AA3" s="270" t="str">
        <f xml:space="preserve"> Time!AA$67</f>
        <v>Operations</v>
      </c>
      <c r="AB3" s="270" t="str">
        <f xml:space="preserve"> Time!AB$67</f>
        <v>Operations</v>
      </c>
      <c r="AC3" s="270" t="str">
        <f xml:space="preserve"> Time!AC$67</f>
        <v>Operations</v>
      </c>
      <c r="AD3" s="270" t="str">
        <f xml:space="preserve"> Time!AD$67</f>
        <v>Operations</v>
      </c>
      <c r="AE3" s="270" t="str">
        <f xml:space="preserve"> Time!AE$67</f>
        <v>Operations</v>
      </c>
      <c r="AF3" s="270" t="str">
        <f xml:space="preserve"> Time!AF$67</f>
        <v>Operations</v>
      </c>
      <c r="AG3" s="270" t="str">
        <f xml:space="preserve"> Time!AG$67</f>
        <v>Operations</v>
      </c>
      <c r="AH3" s="270" t="str">
        <f xml:space="preserve"> Time!AH$67</f>
        <v>Operations</v>
      </c>
      <c r="AI3" s="270" t="str">
        <f xml:space="preserve"> Time!AI$67</f>
        <v>Operations</v>
      </c>
      <c r="AJ3" s="270" t="str">
        <f xml:space="preserve"> Time!AJ$67</f>
        <v>Operations</v>
      </c>
      <c r="AK3" s="270" t="str">
        <f xml:space="preserve"> Time!AK$67</f>
        <v>Operations</v>
      </c>
      <c r="AL3" s="270" t="str">
        <f xml:space="preserve"> Time!AL$67</f>
        <v>Operations</v>
      </c>
      <c r="AM3" s="270" t="str">
        <f xml:space="preserve"> Time!AM$67</f>
        <v>Operations</v>
      </c>
      <c r="AN3" s="270" t="str">
        <f xml:space="preserve"> Time!AN$67</f>
        <v>Operations</v>
      </c>
      <c r="AO3" s="270" t="str">
        <f xml:space="preserve"> Time!AO$67</f>
        <v>Operations</v>
      </c>
      <c r="AP3" s="270" t="str">
        <f xml:space="preserve"> Time!AP$67</f>
        <v>Operations</v>
      </c>
      <c r="AQ3" s="270" t="str">
        <f xml:space="preserve"> Time!AQ$67</f>
        <v>Operations</v>
      </c>
      <c r="AR3" s="270" t="str">
        <f xml:space="preserve"> Time!AR$67</f>
        <v>Operations</v>
      </c>
      <c r="AS3" s="270" t="str">
        <f xml:space="preserve"> Time!AS$67</f>
        <v>Operations</v>
      </c>
      <c r="AT3" s="270" t="str">
        <f xml:space="preserve"> Time!AT$67</f>
        <v>Operations</v>
      </c>
      <c r="AU3" s="270" t="str">
        <f xml:space="preserve"> Time!AU$67</f>
        <v>Operations</v>
      </c>
      <c r="AV3" s="270" t="str">
        <f xml:space="preserve"> Time!AV$67</f>
        <v>Operations</v>
      </c>
      <c r="AW3" s="270" t="str">
        <f xml:space="preserve"> Time!AW$67</f>
        <v>Operations</v>
      </c>
      <c r="AX3" s="270" t="str">
        <f xml:space="preserve"> Time!AX$67</f>
        <v>Operations</v>
      </c>
      <c r="AY3" s="270" t="str">
        <f xml:space="preserve"> Time!AY$67</f>
        <v>Operations</v>
      </c>
      <c r="AZ3" s="270" t="str">
        <f xml:space="preserve"> Time!AZ$67</f>
        <v>Operations</v>
      </c>
      <c r="BA3" s="270" t="str">
        <f xml:space="preserve"> Time!BA$67</f>
        <v>Operations</v>
      </c>
      <c r="BB3" s="270" t="str">
        <f xml:space="preserve"> Time!BB$67</f>
        <v>Operations</v>
      </c>
      <c r="BC3" s="270" t="str">
        <f xml:space="preserve"> Time!BC$67</f>
        <v>Operations</v>
      </c>
      <c r="BD3" s="270" t="str">
        <f xml:space="preserve"> Time!BD$67</f>
        <v>Operations</v>
      </c>
      <c r="BE3" s="270" t="str">
        <f xml:space="preserve"> Time!BE$67</f>
        <v>Operations</v>
      </c>
      <c r="BF3" s="270" t="str">
        <f xml:space="preserve"> Time!BF$67</f>
        <v>Operations</v>
      </c>
      <c r="BG3" s="270" t="str">
        <f xml:space="preserve"> Time!BG$67</f>
        <v>Operations</v>
      </c>
      <c r="BH3" s="270" t="str">
        <f xml:space="preserve"> Time!BH$67</f>
        <v>Operations</v>
      </c>
      <c r="BI3" s="270" t="str">
        <f xml:space="preserve"> Time!BI$67</f>
        <v>Operations</v>
      </c>
      <c r="BJ3" s="270" t="str">
        <f xml:space="preserve"> Time!BJ$67</f>
        <v>Operations</v>
      </c>
      <c r="BK3" s="270" t="str">
        <f xml:space="preserve"> Time!BK$67</f>
        <v>Operations</v>
      </c>
      <c r="BL3" s="270" t="str">
        <f xml:space="preserve"> Time!BL$67</f>
        <v>Operations</v>
      </c>
      <c r="BM3" s="270" t="str">
        <f xml:space="preserve"> Time!BM$67</f>
        <v>Operations</v>
      </c>
      <c r="BN3" s="270" t="str">
        <f xml:space="preserve"> Time!BN$67</f>
        <v>Operations</v>
      </c>
      <c r="BO3" s="270" t="str">
        <f xml:space="preserve"> Time!BO$67</f>
        <v>Operations</v>
      </c>
      <c r="BP3" s="270" t="str">
        <f xml:space="preserve"> Time!BP$67</f>
        <v>Operations</v>
      </c>
      <c r="BQ3" s="270" t="str">
        <f xml:space="preserve"> Time!BQ$67</f>
        <v>Operations</v>
      </c>
      <c r="BR3" s="270" t="str">
        <f xml:space="preserve"> Time!BR$67</f>
        <v>Operations</v>
      </c>
      <c r="BS3" s="270" t="str">
        <f xml:space="preserve"> Time!BS$67</f>
        <v>Operations</v>
      </c>
      <c r="BT3" s="270" t="str">
        <f xml:space="preserve"> Time!BT$67</f>
        <v>Operations</v>
      </c>
      <c r="BU3" s="270" t="str">
        <f xml:space="preserve"> Time!BU$67</f>
        <v>Operations</v>
      </c>
      <c r="BV3" s="270" t="str">
        <f xml:space="preserve"> Time!BV$67</f>
        <v>Operations</v>
      </c>
      <c r="BW3" s="270" t="str">
        <f xml:space="preserve"> Time!BW$67</f>
        <v>Operations</v>
      </c>
      <c r="BX3" s="270" t="str">
        <f xml:space="preserve"> Time!BX$67</f>
        <v>Operations</v>
      </c>
      <c r="BY3" s="270" t="str">
        <f xml:space="preserve"> Time!BY$67</f>
        <v>Operations</v>
      </c>
      <c r="BZ3" s="270" t="str">
        <f xml:space="preserve"> Time!BZ$67</f>
        <v>Operations</v>
      </c>
      <c r="CA3" s="270" t="str">
        <f xml:space="preserve"> Time!CA$67</f>
        <v>Operations</v>
      </c>
      <c r="CB3" s="270" t="str">
        <f xml:space="preserve"> Time!CB$67</f>
        <v>Operations</v>
      </c>
      <c r="CC3" s="270" t="str">
        <f xml:space="preserve"> Time!CC$67</f>
        <v>Operations</v>
      </c>
      <c r="CD3" s="270" t="str">
        <f xml:space="preserve"> Time!CD$67</f>
        <v>Operations</v>
      </c>
      <c r="CE3" s="270" t="str">
        <f xml:space="preserve"> Time!CE$67</f>
        <v>Operations</v>
      </c>
      <c r="CF3" s="270" t="str">
        <f xml:space="preserve"> Time!CF$67</f>
        <v>Operations</v>
      </c>
      <c r="CG3" s="270" t="str">
        <f xml:space="preserve"> Time!CG$67</f>
        <v>Operations</v>
      </c>
      <c r="CH3" s="270" t="str">
        <f xml:space="preserve"> Time!CH$67</f>
        <v>Operations</v>
      </c>
      <c r="CI3" s="270" t="str">
        <f xml:space="preserve"> Time!CI$67</f>
        <v>Operations</v>
      </c>
      <c r="CJ3" s="270" t="str">
        <f xml:space="preserve"> Time!CJ$67</f>
        <v>Operations</v>
      </c>
      <c r="CK3" s="270" t="str">
        <f xml:space="preserve"> Time!CK$67</f>
        <v>Operations</v>
      </c>
      <c r="CL3" s="270" t="str">
        <f xml:space="preserve"> Time!CL$67</f>
        <v>Operations</v>
      </c>
      <c r="CM3" s="270" t="str">
        <f xml:space="preserve"> Time!CM$67</f>
        <v>Operations</v>
      </c>
      <c r="CN3" s="270" t="str">
        <f xml:space="preserve"> Time!CN$67</f>
        <v>Operations</v>
      </c>
      <c r="CO3" s="270" t="str">
        <f xml:space="preserve"> Time!CO$67</f>
        <v>Operations</v>
      </c>
      <c r="CP3" s="270" t="str">
        <f xml:space="preserve"> Time!CP$67</f>
        <v>Operations</v>
      </c>
      <c r="CQ3" s="270" t="str">
        <f xml:space="preserve"> Time!CQ$67</f>
        <v>Operations</v>
      </c>
      <c r="CR3" s="270" t="str">
        <f xml:space="preserve"> Time!CR$67</f>
        <v>Operations</v>
      </c>
      <c r="CS3" s="270" t="str">
        <f xml:space="preserve"> Time!CS$67</f>
        <v>Operations</v>
      </c>
      <c r="CT3" s="270" t="str">
        <f xml:space="preserve"> Time!CT$67</f>
        <v>Operations</v>
      </c>
      <c r="CU3" s="270" t="str">
        <f xml:space="preserve"> Time!CU$67</f>
        <v>Operations</v>
      </c>
      <c r="CV3" s="270" t="str">
        <f xml:space="preserve"> Time!CV$67</f>
        <v>Operations</v>
      </c>
      <c r="CW3" s="270" t="str">
        <f xml:space="preserve"> Time!CW$67</f>
        <v>Operations</v>
      </c>
      <c r="CX3" s="270" t="str">
        <f xml:space="preserve"> Time!CX$67</f>
        <v>Operations</v>
      </c>
      <c r="CY3" s="270" t="str">
        <f xml:space="preserve"> Time!CY$67</f>
        <v>Operations</v>
      </c>
      <c r="CZ3" s="270" t="str">
        <f xml:space="preserve"> Time!CZ$67</f>
        <v>Operations</v>
      </c>
      <c r="DA3" s="270" t="str">
        <f xml:space="preserve"> Time!DA$67</f>
        <v>Operations</v>
      </c>
      <c r="DB3" s="270" t="str">
        <f xml:space="preserve"> Time!DB$67</f>
        <v>Operations</v>
      </c>
      <c r="DC3" s="270" t="str">
        <f xml:space="preserve"> Time!DC$67</f>
        <v>Operations</v>
      </c>
      <c r="DD3" s="270" t="str">
        <f xml:space="preserve"> Time!DD$67</f>
        <v>Operations</v>
      </c>
      <c r="DE3" s="270" t="str">
        <f xml:space="preserve"> Time!DE$67</f>
        <v>Operations</v>
      </c>
      <c r="DF3" s="270" t="str">
        <f xml:space="preserve"> Time!DF$67</f>
        <v>Operations</v>
      </c>
      <c r="DG3" s="270" t="str">
        <f xml:space="preserve"> Time!DG$67</f>
        <v>Operations</v>
      </c>
      <c r="DH3" s="270" t="str">
        <f xml:space="preserve"> Time!DH$67</f>
        <v>Operations</v>
      </c>
      <c r="DI3" s="270" t="str">
        <f xml:space="preserve"> Time!DI$67</f>
        <v>Post ops</v>
      </c>
      <c r="DJ3" s="270" t="str">
        <f xml:space="preserve"> Time!DJ$67</f>
        <v>Post ops</v>
      </c>
      <c r="DK3" s="270" t="str">
        <f xml:space="preserve"> Time!DK$67</f>
        <v>Post ops</v>
      </c>
      <c r="DL3" s="270" t="str">
        <f xml:space="preserve"> Time!DL$67</f>
        <v>Post ops</v>
      </c>
      <c r="DM3" s="270" t="str">
        <f xml:space="preserve"> Time!DM$67</f>
        <v>Post ops</v>
      </c>
      <c r="DN3" s="270" t="str">
        <f xml:space="preserve"> Time!DN$67</f>
        <v>Post ops</v>
      </c>
      <c r="DO3" s="270" t="str">
        <f xml:space="preserve"> Time!DO$67</f>
        <v>Post ops</v>
      </c>
      <c r="DP3" s="270" t="str">
        <f xml:space="preserve"> Time!DP$67</f>
        <v>Post ops</v>
      </c>
      <c r="DQ3" s="270" t="str">
        <f xml:space="preserve"> Time!DQ$67</f>
        <v>Post ops</v>
      </c>
      <c r="DR3" s="270" t="str">
        <f xml:space="preserve"> Time!DR$67</f>
        <v>Post ops</v>
      </c>
      <c r="DS3" s="270" t="str">
        <f xml:space="preserve"> Time!DS$67</f>
        <v>Post ops</v>
      </c>
      <c r="DT3" s="270" t="str">
        <f xml:space="preserve"> Time!DT$67</f>
        <v>Post ops</v>
      </c>
      <c r="DU3" s="270" t="str">
        <f xml:space="preserve"> Time!DU$67</f>
        <v>Post ops</v>
      </c>
      <c r="DV3" s="270" t="str">
        <f xml:space="preserve"> Time!DV$67</f>
        <v>Post ops</v>
      </c>
      <c r="DW3" s="270" t="str">
        <f xml:space="preserve"> Time!DW$67</f>
        <v>Post ops</v>
      </c>
      <c r="DX3" s="270" t="str">
        <f xml:space="preserve"> Time!DX$67</f>
        <v>Post ops</v>
      </c>
      <c r="DY3" s="270" t="str">
        <f xml:space="preserve"> Time!DY$67</f>
        <v>Post ops</v>
      </c>
      <c r="DZ3" s="270" t="str">
        <f xml:space="preserve"> Time!DZ$67</f>
        <v>Post ops</v>
      </c>
      <c r="EA3" s="270" t="str">
        <f xml:space="preserve"> Time!EA$67</f>
        <v>Post ops</v>
      </c>
    </row>
    <row r="4" spans="1:131" x14ac:dyDescent="0.35">
      <c r="A4" s="209"/>
      <c r="B4" s="209"/>
      <c r="C4" s="210"/>
      <c r="D4" s="211"/>
      <c r="E4" s="271" t="str">
        <f xml:space="preserve"> Time!E$42</f>
        <v>Contract year</v>
      </c>
      <c r="F4" s="244">
        <f xml:space="preserve"> Check!$F$21</f>
        <v>0</v>
      </c>
      <c r="G4" s="269" t="s">
        <v>24</v>
      </c>
      <c r="I4" s="208"/>
      <c r="J4" s="271">
        <f xml:space="preserve"> Time!J$42</f>
        <v>2020</v>
      </c>
      <c r="K4" s="271">
        <f xml:space="preserve"> Time!K$42</f>
        <v>2020</v>
      </c>
      <c r="L4" s="271">
        <f xml:space="preserve"> Time!L$42</f>
        <v>2020</v>
      </c>
      <c r="M4" s="271">
        <f xml:space="preserve"> Time!M$42</f>
        <v>2021</v>
      </c>
      <c r="N4" s="271">
        <f xml:space="preserve"> Time!N$42</f>
        <v>2021</v>
      </c>
      <c r="O4" s="271">
        <f xml:space="preserve"> Time!O$42</f>
        <v>2021</v>
      </c>
      <c r="P4" s="271">
        <f xml:space="preserve"> Time!P$42</f>
        <v>2021</v>
      </c>
      <c r="Q4" s="271">
        <f xml:space="preserve"> Time!Q$42</f>
        <v>2022</v>
      </c>
      <c r="R4" s="271">
        <f xml:space="preserve"> Time!R$42</f>
        <v>2022</v>
      </c>
      <c r="S4" s="271">
        <f xml:space="preserve"> Time!S$42</f>
        <v>2022</v>
      </c>
      <c r="T4" s="271">
        <f xml:space="preserve"> Time!T$42</f>
        <v>2022</v>
      </c>
      <c r="U4" s="271">
        <f xml:space="preserve"> Time!U$42</f>
        <v>2023</v>
      </c>
      <c r="V4" s="271">
        <f xml:space="preserve"> Time!V$42</f>
        <v>2023</v>
      </c>
      <c r="W4" s="271">
        <f xml:space="preserve"> Time!W$42</f>
        <v>2023</v>
      </c>
      <c r="X4" s="271">
        <f xml:space="preserve"> Time!X$42</f>
        <v>2023</v>
      </c>
      <c r="Y4" s="271">
        <f xml:space="preserve"> Time!Y$42</f>
        <v>2024</v>
      </c>
      <c r="Z4" s="271">
        <f xml:space="preserve"> Time!Z$42</f>
        <v>2024</v>
      </c>
      <c r="AA4" s="271">
        <f xml:space="preserve"> Time!AA$42</f>
        <v>2024</v>
      </c>
      <c r="AB4" s="271">
        <f xml:space="preserve"> Time!AB$42</f>
        <v>2024</v>
      </c>
      <c r="AC4" s="271">
        <f xml:space="preserve"> Time!AC$42</f>
        <v>2025</v>
      </c>
      <c r="AD4" s="271">
        <f xml:space="preserve"> Time!AD$42</f>
        <v>2025</v>
      </c>
      <c r="AE4" s="271">
        <f xml:space="preserve"> Time!AE$42</f>
        <v>2025</v>
      </c>
      <c r="AF4" s="271">
        <f xml:space="preserve"> Time!AF$42</f>
        <v>2025</v>
      </c>
      <c r="AG4" s="271">
        <f xml:space="preserve"> Time!AG$42</f>
        <v>2026</v>
      </c>
      <c r="AH4" s="271">
        <f xml:space="preserve"> Time!AH$42</f>
        <v>2026</v>
      </c>
      <c r="AI4" s="271">
        <f xml:space="preserve"> Time!AI$42</f>
        <v>2026</v>
      </c>
      <c r="AJ4" s="271">
        <f xml:space="preserve"> Time!AJ$42</f>
        <v>2026</v>
      </c>
      <c r="AK4" s="271">
        <f xml:space="preserve"> Time!AK$42</f>
        <v>2027</v>
      </c>
      <c r="AL4" s="271">
        <f xml:space="preserve"> Time!AL$42</f>
        <v>2027</v>
      </c>
      <c r="AM4" s="271">
        <f xml:space="preserve"> Time!AM$42</f>
        <v>2027</v>
      </c>
      <c r="AN4" s="271">
        <f xml:space="preserve"> Time!AN$42</f>
        <v>2027</v>
      </c>
      <c r="AO4" s="271">
        <f xml:space="preserve"> Time!AO$42</f>
        <v>2028</v>
      </c>
      <c r="AP4" s="271">
        <f xml:space="preserve"> Time!AP$42</f>
        <v>2028</v>
      </c>
      <c r="AQ4" s="271">
        <f xml:space="preserve"> Time!AQ$42</f>
        <v>2028</v>
      </c>
      <c r="AR4" s="271">
        <f xml:space="preserve"> Time!AR$42</f>
        <v>2028</v>
      </c>
      <c r="AS4" s="271">
        <f xml:space="preserve"> Time!AS$42</f>
        <v>2029</v>
      </c>
      <c r="AT4" s="271">
        <f xml:space="preserve"> Time!AT$42</f>
        <v>2029</v>
      </c>
      <c r="AU4" s="271">
        <f xml:space="preserve"> Time!AU$42</f>
        <v>2029</v>
      </c>
      <c r="AV4" s="271">
        <f xml:space="preserve"> Time!AV$42</f>
        <v>2029</v>
      </c>
      <c r="AW4" s="271">
        <f xml:space="preserve"> Time!AW$42</f>
        <v>2030</v>
      </c>
      <c r="AX4" s="271">
        <f xml:space="preserve"> Time!AX$42</f>
        <v>2030</v>
      </c>
      <c r="AY4" s="271">
        <f xml:space="preserve"> Time!AY$42</f>
        <v>2030</v>
      </c>
      <c r="AZ4" s="271">
        <f xml:space="preserve"> Time!AZ$42</f>
        <v>2030</v>
      </c>
      <c r="BA4" s="271">
        <f xml:space="preserve"> Time!BA$42</f>
        <v>2031</v>
      </c>
      <c r="BB4" s="271">
        <f xml:space="preserve"> Time!BB$42</f>
        <v>2031</v>
      </c>
      <c r="BC4" s="271">
        <f xml:space="preserve"> Time!BC$42</f>
        <v>2031</v>
      </c>
      <c r="BD4" s="271">
        <f xml:space="preserve"> Time!BD$42</f>
        <v>2031</v>
      </c>
      <c r="BE4" s="271">
        <f xml:space="preserve"> Time!BE$42</f>
        <v>2032</v>
      </c>
      <c r="BF4" s="271">
        <f xml:space="preserve"> Time!BF$42</f>
        <v>2032</v>
      </c>
      <c r="BG4" s="271">
        <f xml:space="preserve"> Time!BG$42</f>
        <v>2032</v>
      </c>
      <c r="BH4" s="271">
        <f xml:space="preserve"> Time!BH$42</f>
        <v>2032</v>
      </c>
      <c r="BI4" s="271">
        <f xml:space="preserve"> Time!BI$42</f>
        <v>2033</v>
      </c>
      <c r="BJ4" s="271">
        <f xml:space="preserve"> Time!BJ$42</f>
        <v>2033</v>
      </c>
      <c r="BK4" s="271">
        <f xml:space="preserve"> Time!BK$42</f>
        <v>2033</v>
      </c>
      <c r="BL4" s="271">
        <f xml:space="preserve"> Time!BL$42</f>
        <v>2033</v>
      </c>
      <c r="BM4" s="271">
        <f xml:space="preserve"> Time!BM$42</f>
        <v>2034</v>
      </c>
      <c r="BN4" s="271">
        <f xml:space="preserve"> Time!BN$42</f>
        <v>2034</v>
      </c>
      <c r="BO4" s="271">
        <f xml:space="preserve"> Time!BO$42</f>
        <v>2034</v>
      </c>
      <c r="BP4" s="271">
        <f xml:space="preserve"> Time!BP$42</f>
        <v>2034</v>
      </c>
      <c r="BQ4" s="271">
        <f xml:space="preserve"> Time!BQ$42</f>
        <v>2035</v>
      </c>
      <c r="BR4" s="271">
        <f xml:space="preserve"> Time!BR$42</f>
        <v>2035</v>
      </c>
      <c r="BS4" s="271">
        <f xml:space="preserve"> Time!BS$42</f>
        <v>2035</v>
      </c>
      <c r="BT4" s="271">
        <f xml:space="preserve"> Time!BT$42</f>
        <v>2035</v>
      </c>
      <c r="BU4" s="271">
        <f xml:space="preserve"> Time!BU$42</f>
        <v>2036</v>
      </c>
      <c r="BV4" s="271">
        <f xml:space="preserve"> Time!BV$42</f>
        <v>2036</v>
      </c>
      <c r="BW4" s="271">
        <f xml:space="preserve"> Time!BW$42</f>
        <v>2036</v>
      </c>
      <c r="BX4" s="271">
        <f xml:space="preserve"> Time!BX$42</f>
        <v>2036</v>
      </c>
      <c r="BY4" s="271">
        <f xml:space="preserve"> Time!BY$42</f>
        <v>2037</v>
      </c>
      <c r="BZ4" s="271">
        <f xml:space="preserve"> Time!BZ$42</f>
        <v>2037</v>
      </c>
      <c r="CA4" s="271">
        <f xml:space="preserve"> Time!CA$42</f>
        <v>2037</v>
      </c>
      <c r="CB4" s="271">
        <f xml:space="preserve"> Time!CB$42</f>
        <v>2037</v>
      </c>
      <c r="CC4" s="271">
        <f xml:space="preserve"> Time!CC$42</f>
        <v>2038</v>
      </c>
      <c r="CD4" s="271">
        <f xml:space="preserve"> Time!CD$42</f>
        <v>2038</v>
      </c>
      <c r="CE4" s="271">
        <f xml:space="preserve"> Time!CE$42</f>
        <v>2038</v>
      </c>
      <c r="CF4" s="271">
        <f xml:space="preserve"> Time!CF$42</f>
        <v>2038</v>
      </c>
      <c r="CG4" s="271">
        <f xml:space="preserve"> Time!CG$42</f>
        <v>2039</v>
      </c>
      <c r="CH4" s="271">
        <f xml:space="preserve"> Time!CH$42</f>
        <v>2039</v>
      </c>
      <c r="CI4" s="271">
        <f xml:space="preserve"> Time!CI$42</f>
        <v>2039</v>
      </c>
      <c r="CJ4" s="271">
        <f xml:space="preserve"> Time!CJ$42</f>
        <v>2039</v>
      </c>
      <c r="CK4" s="271">
        <f xml:space="preserve"> Time!CK$42</f>
        <v>2040</v>
      </c>
      <c r="CL4" s="271">
        <f xml:space="preserve"> Time!CL$42</f>
        <v>2040</v>
      </c>
      <c r="CM4" s="271">
        <f xml:space="preserve"> Time!CM$42</f>
        <v>2040</v>
      </c>
      <c r="CN4" s="271">
        <f xml:space="preserve"> Time!CN$42</f>
        <v>2040</v>
      </c>
      <c r="CO4" s="271">
        <f xml:space="preserve"> Time!CO$42</f>
        <v>2041</v>
      </c>
      <c r="CP4" s="271">
        <f xml:space="preserve"> Time!CP$42</f>
        <v>2041</v>
      </c>
      <c r="CQ4" s="271">
        <f xml:space="preserve"> Time!CQ$42</f>
        <v>2041</v>
      </c>
      <c r="CR4" s="271">
        <f xml:space="preserve"> Time!CR$42</f>
        <v>2041</v>
      </c>
      <c r="CS4" s="271">
        <f xml:space="preserve"> Time!CS$42</f>
        <v>2042</v>
      </c>
      <c r="CT4" s="271">
        <f xml:space="preserve"> Time!CT$42</f>
        <v>2042</v>
      </c>
      <c r="CU4" s="271">
        <f xml:space="preserve"> Time!CU$42</f>
        <v>2042</v>
      </c>
      <c r="CV4" s="271">
        <f xml:space="preserve"> Time!CV$42</f>
        <v>2042</v>
      </c>
      <c r="CW4" s="271">
        <f xml:space="preserve"> Time!CW$42</f>
        <v>2043</v>
      </c>
      <c r="CX4" s="271">
        <f xml:space="preserve"> Time!CX$42</f>
        <v>2043</v>
      </c>
      <c r="CY4" s="271">
        <f xml:space="preserve"> Time!CY$42</f>
        <v>2043</v>
      </c>
      <c r="CZ4" s="271">
        <f xml:space="preserve"> Time!CZ$42</f>
        <v>2043</v>
      </c>
      <c r="DA4" s="271">
        <f xml:space="preserve"> Time!DA$42</f>
        <v>2044</v>
      </c>
      <c r="DB4" s="271">
        <f xml:space="preserve"> Time!DB$42</f>
        <v>2044</v>
      </c>
      <c r="DC4" s="271">
        <f xml:space="preserve"> Time!DC$42</f>
        <v>2044</v>
      </c>
      <c r="DD4" s="271">
        <f xml:space="preserve"> Time!DD$42</f>
        <v>2044</v>
      </c>
      <c r="DE4" s="271">
        <f xml:space="preserve"> Time!DE$42</f>
        <v>2045</v>
      </c>
      <c r="DF4" s="271">
        <f xml:space="preserve"> Time!DF$42</f>
        <v>2045</v>
      </c>
      <c r="DG4" s="271">
        <f xml:space="preserve"> Time!DG$42</f>
        <v>2045</v>
      </c>
      <c r="DH4" s="271">
        <f xml:space="preserve"> Time!DH$42</f>
        <v>2045</v>
      </c>
      <c r="DI4" s="271">
        <f xml:space="preserve"> Time!DI$42</f>
        <v>2046</v>
      </c>
      <c r="DJ4" s="271">
        <f xml:space="preserve"> Time!DJ$42</f>
        <v>2046</v>
      </c>
      <c r="DK4" s="271">
        <f xml:space="preserve"> Time!DK$42</f>
        <v>2046</v>
      </c>
      <c r="DL4" s="271">
        <f xml:space="preserve"> Time!DL$42</f>
        <v>2046</v>
      </c>
      <c r="DM4" s="271">
        <f xml:space="preserve"> Time!DM$42</f>
        <v>2047</v>
      </c>
      <c r="DN4" s="271">
        <f xml:space="preserve"> Time!DN$42</f>
        <v>2047</v>
      </c>
      <c r="DO4" s="271">
        <f xml:space="preserve"> Time!DO$42</f>
        <v>2047</v>
      </c>
      <c r="DP4" s="271">
        <f xml:space="preserve"> Time!DP$42</f>
        <v>2047</v>
      </c>
      <c r="DQ4" s="271">
        <f xml:space="preserve"> Time!DQ$42</f>
        <v>2048</v>
      </c>
      <c r="DR4" s="271">
        <f xml:space="preserve"> Time!DR$42</f>
        <v>2048</v>
      </c>
      <c r="DS4" s="271">
        <f xml:space="preserve"> Time!DS$42</f>
        <v>2048</v>
      </c>
      <c r="DT4" s="271">
        <f xml:space="preserve"> Time!DT$42</f>
        <v>2048</v>
      </c>
      <c r="DU4" s="271">
        <f xml:space="preserve"> Time!DU$42</f>
        <v>2049</v>
      </c>
      <c r="DV4" s="271">
        <f xml:space="preserve"> Time!DV$42</f>
        <v>2049</v>
      </c>
      <c r="DW4" s="271">
        <f xml:space="preserve"> Time!DW$42</f>
        <v>2049</v>
      </c>
      <c r="DX4" s="271">
        <f xml:space="preserve"> Time!DX$42</f>
        <v>2049</v>
      </c>
      <c r="DY4" s="271">
        <f xml:space="preserve"> Time!DY$42</f>
        <v>2050</v>
      </c>
      <c r="DZ4" s="271">
        <f xml:space="preserve"> Time!DZ$42</f>
        <v>2050</v>
      </c>
      <c r="EA4" s="271">
        <f xml:space="preserve"> Time!EA$42</f>
        <v>2050</v>
      </c>
    </row>
    <row r="5" spans="1:131" x14ac:dyDescent="0.35">
      <c r="A5" s="209"/>
      <c r="B5" s="209"/>
      <c r="C5" s="210"/>
      <c r="D5" s="211"/>
      <c r="E5" s="206" t="str">
        <f xml:space="preserve"> Time!E$10</f>
        <v>Model column counter</v>
      </c>
      <c r="F5" s="272" t="s">
        <v>19</v>
      </c>
      <c r="G5" s="273" t="s">
        <v>17</v>
      </c>
      <c r="H5" s="272" t="s">
        <v>18</v>
      </c>
      <c r="I5" s="208"/>
      <c r="J5" s="206">
        <f xml:space="preserve"> Time!J$10</f>
        <v>1</v>
      </c>
      <c r="K5" s="206">
        <f xml:space="preserve"> Time!K$10</f>
        <v>2</v>
      </c>
      <c r="L5" s="206">
        <f xml:space="preserve"> Time!L$10</f>
        <v>3</v>
      </c>
      <c r="M5" s="206">
        <f xml:space="preserve"> Time!M$10</f>
        <v>4</v>
      </c>
      <c r="N5" s="206">
        <f xml:space="preserve"> Time!N$10</f>
        <v>5</v>
      </c>
      <c r="O5" s="206">
        <f xml:space="preserve"> Time!O$10</f>
        <v>6</v>
      </c>
      <c r="P5" s="206">
        <f xml:space="preserve"> Time!P$10</f>
        <v>7</v>
      </c>
      <c r="Q5" s="206">
        <f xml:space="preserve"> Time!Q$10</f>
        <v>8</v>
      </c>
      <c r="R5" s="206">
        <f xml:space="preserve"> Time!R$10</f>
        <v>9</v>
      </c>
      <c r="S5" s="206">
        <f xml:space="preserve"> Time!S$10</f>
        <v>10</v>
      </c>
      <c r="T5" s="206">
        <f xml:space="preserve"> Time!T$10</f>
        <v>11</v>
      </c>
      <c r="U5" s="206">
        <f xml:space="preserve"> Time!U$10</f>
        <v>12</v>
      </c>
      <c r="V5" s="206">
        <f xml:space="preserve"> Time!V$10</f>
        <v>13</v>
      </c>
      <c r="W5" s="206">
        <f xml:space="preserve"> Time!W$10</f>
        <v>14</v>
      </c>
      <c r="X5" s="206">
        <f xml:space="preserve"> Time!X$10</f>
        <v>15</v>
      </c>
      <c r="Y5" s="206">
        <f xml:space="preserve"> Time!Y$10</f>
        <v>16</v>
      </c>
      <c r="Z5" s="206">
        <f xml:space="preserve"> Time!Z$10</f>
        <v>17</v>
      </c>
      <c r="AA5" s="206">
        <f xml:space="preserve"> Time!AA$10</f>
        <v>18</v>
      </c>
      <c r="AB5" s="206">
        <f xml:space="preserve"> Time!AB$10</f>
        <v>19</v>
      </c>
      <c r="AC5" s="206">
        <f xml:space="preserve"> Time!AC$10</f>
        <v>20</v>
      </c>
      <c r="AD5" s="206">
        <f xml:space="preserve"> Time!AD$10</f>
        <v>21</v>
      </c>
      <c r="AE5" s="206">
        <f xml:space="preserve"> Time!AE$10</f>
        <v>22</v>
      </c>
      <c r="AF5" s="206">
        <f xml:space="preserve"> Time!AF$10</f>
        <v>23</v>
      </c>
      <c r="AG5" s="206">
        <f xml:space="preserve"> Time!AG$10</f>
        <v>24</v>
      </c>
      <c r="AH5" s="206">
        <f xml:space="preserve"> Time!AH$10</f>
        <v>25</v>
      </c>
      <c r="AI5" s="206">
        <f xml:space="preserve"> Time!AI$10</f>
        <v>26</v>
      </c>
      <c r="AJ5" s="206">
        <f xml:space="preserve"> Time!AJ$10</f>
        <v>27</v>
      </c>
      <c r="AK5" s="206">
        <f xml:space="preserve"> Time!AK$10</f>
        <v>28</v>
      </c>
      <c r="AL5" s="206">
        <f xml:space="preserve"> Time!AL$10</f>
        <v>29</v>
      </c>
      <c r="AM5" s="206">
        <f xml:space="preserve"> Time!AM$10</f>
        <v>30</v>
      </c>
      <c r="AN5" s="206">
        <f xml:space="preserve"> Time!AN$10</f>
        <v>31</v>
      </c>
      <c r="AO5" s="206">
        <f xml:space="preserve"> Time!AO$10</f>
        <v>32</v>
      </c>
      <c r="AP5" s="206">
        <f xml:space="preserve"> Time!AP$10</f>
        <v>33</v>
      </c>
      <c r="AQ5" s="206">
        <f xml:space="preserve"> Time!AQ$10</f>
        <v>34</v>
      </c>
      <c r="AR5" s="206">
        <f xml:space="preserve"> Time!AR$10</f>
        <v>35</v>
      </c>
      <c r="AS5" s="206">
        <f xml:space="preserve"> Time!AS$10</f>
        <v>36</v>
      </c>
      <c r="AT5" s="206">
        <f xml:space="preserve"> Time!AT$10</f>
        <v>37</v>
      </c>
      <c r="AU5" s="206">
        <f xml:space="preserve"> Time!AU$10</f>
        <v>38</v>
      </c>
      <c r="AV5" s="206">
        <f xml:space="preserve"> Time!AV$10</f>
        <v>39</v>
      </c>
      <c r="AW5" s="206">
        <f xml:space="preserve"> Time!AW$10</f>
        <v>40</v>
      </c>
      <c r="AX5" s="206">
        <f xml:space="preserve"> Time!AX$10</f>
        <v>41</v>
      </c>
      <c r="AY5" s="206">
        <f xml:space="preserve"> Time!AY$10</f>
        <v>42</v>
      </c>
      <c r="AZ5" s="206">
        <f xml:space="preserve"> Time!AZ$10</f>
        <v>43</v>
      </c>
      <c r="BA5" s="206">
        <f xml:space="preserve"> Time!BA$10</f>
        <v>44</v>
      </c>
      <c r="BB5" s="206">
        <f xml:space="preserve"> Time!BB$10</f>
        <v>45</v>
      </c>
      <c r="BC5" s="206">
        <f xml:space="preserve"> Time!BC$10</f>
        <v>46</v>
      </c>
      <c r="BD5" s="206">
        <f xml:space="preserve"> Time!BD$10</f>
        <v>47</v>
      </c>
      <c r="BE5" s="206">
        <f xml:space="preserve"> Time!BE$10</f>
        <v>48</v>
      </c>
      <c r="BF5" s="206">
        <f xml:space="preserve"> Time!BF$10</f>
        <v>49</v>
      </c>
      <c r="BG5" s="206">
        <f xml:space="preserve"> Time!BG$10</f>
        <v>50</v>
      </c>
      <c r="BH5" s="206">
        <f xml:space="preserve"> Time!BH$10</f>
        <v>51</v>
      </c>
      <c r="BI5" s="206">
        <f xml:space="preserve"> Time!BI$10</f>
        <v>52</v>
      </c>
      <c r="BJ5" s="206">
        <f xml:space="preserve"> Time!BJ$10</f>
        <v>53</v>
      </c>
      <c r="BK5" s="206">
        <f xml:space="preserve"> Time!BK$10</f>
        <v>54</v>
      </c>
      <c r="BL5" s="206">
        <f xml:space="preserve"> Time!BL$10</f>
        <v>55</v>
      </c>
      <c r="BM5" s="206">
        <f xml:space="preserve"> Time!BM$10</f>
        <v>56</v>
      </c>
      <c r="BN5" s="206">
        <f xml:space="preserve"> Time!BN$10</f>
        <v>57</v>
      </c>
      <c r="BO5" s="206">
        <f xml:space="preserve"> Time!BO$10</f>
        <v>58</v>
      </c>
      <c r="BP5" s="206">
        <f xml:space="preserve"> Time!BP$10</f>
        <v>59</v>
      </c>
      <c r="BQ5" s="206">
        <f xml:space="preserve"> Time!BQ$10</f>
        <v>60</v>
      </c>
      <c r="BR5" s="206">
        <f xml:space="preserve"> Time!BR$10</f>
        <v>61</v>
      </c>
      <c r="BS5" s="206">
        <f xml:space="preserve"> Time!BS$10</f>
        <v>62</v>
      </c>
      <c r="BT5" s="206">
        <f xml:space="preserve"> Time!BT$10</f>
        <v>63</v>
      </c>
      <c r="BU5" s="206">
        <f xml:space="preserve"> Time!BU$10</f>
        <v>64</v>
      </c>
      <c r="BV5" s="206">
        <f xml:space="preserve"> Time!BV$10</f>
        <v>65</v>
      </c>
      <c r="BW5" s="206">
        <f xml:space="preserve"> Time!BW$10</f>
        <v>66</v>
      </c>
      <c r="BX5" s="206">
        <f xml:space="preserve"> Time!BX$10</f>
        <v>67</v>
      </c>
      <c r="BY5" s="206">
        <f xml:space="preserve"> Time!BY$10</f>
        <v>68</v>
      </c>
      <c r="BZ5" s="206">
        <f xml:space="preserve"> Time!BZ$10</f>
        <v>69</v>
      </c>
      <c r="CA5" s="206">
        <f xml:space="preserve"> Time!CA$10</f>
        <v>70</v>
      </c>
      <c r="CB5" s="206">
        <f xml:space="preserve"> Time!CB$10</f>
        <v>71</v>
      </c>
      <c r="CC5" s="206">
        <f xml:space="preserve"> Time!CC$10</f>
        <v>72</v>
      </c>
      <c r="CD5" s="206">
        <f xml:space="preserve"> Time!CD$10</f>
        <v>73</v>
      </c>
      <c r="CE5" s="206">
        <f xml:space="preserve"> Time!CE$10</f>
        <v>74</v>
      </c>
      <c r="CF5" s="206">
        <f xml:space="preserve"> Time!CF$10</f>
        <v>75</v>
      </c>
      <c r="CG5" s="206">
        <f xml:space="preserve"> Time!CG$10</f>
        <v>76</v>
      </c>
      <c r="CH5" s="206">
        <f xml:space="preserve"> Time!CH$10</f>
        <v>77</v>
      </c>
      <c r="CI5" s="206">
        <f xml:space="preserve"> Time!CI$10</f>
        <v>78</v>
      </c>
      <c r="CJ5" s="206">
        <f xml:space="preserve"> Time!CJ$10</f>
        <v>79</v>
      </c>
      <c r="CK5" s="206">
        <f xml:space="preserve"> Time!CK$10</f>
        <v>80</v>
      </c>
      <c r="CL5" s="206">
        <f xml:space="preserve"> Time!CL$10</f>
        <v>81</v>
      </c>
      <c r="CM5" s="206">
        <f xml:space="preserve"> Time!CM$10</f>
        <v>82</v>
      </c>
      <c r="CN5" s="206">
        <f xml:space="preserve"> Time!CN$10</f>
        <v>83</v>
      </c>
      <c r="CO5" s="206">
        <f xml:space="preserve"> Time!CO$10</f>
        <v>84</v>
      </c>
      <c r="CP5" s="206">
        <f xml:space="preserve"> Time!CP$10</f>
        <v>85</v>
      </c>
      <c r="CQ5" s="206">
        <f xml:space="preserve"> Time!CQ$10</f>
        <v>86</v>
      </c>
      <c r="CR5" s="206">
        <f xml:space="preserve"> Time!CR$10</f>
        <v>87</v>
      </c>
      <c r="CS5" s="206">
        <f xml:space="preserve"> Time!CS$10</f>
        <v>88</v>
      </c>
      <c r="CT5" s="206">
        <f xml:space="preserve"> Time!CT$10</f>
        <v>89</v>
      </c>
      <c r="CU5" s="206">
        <f xml:space="preserve"> Time!CU$10</f>
        <v>90</v>
      </c>
      <c r="CV5" s="206">
        <f xml:space="preserve"> Time!CV$10</f>
        <v>91</v>
      </c>
      <c r="CW5" s="206">
        <f xml:space="preserve"> Time!CW$10</f>
        <v>92</v>
      </c>
      <c r="CX5" s="206">
        <f xml:space="preserve"> Time!CX$10</f>
        <v>93</v>
      </c>
      <c r="CY5" s="206">
        <f xml:space="preserve"> Time!CY$10</f>
        <v>94</v>
      </c>
      <c r="CZ5" s="206">
        <f xml:space="preserve"> Time!CZ$10</f>
        <v>95</v>
      </c>
      <c r="DA5" s="206">
        <f xml:space="preserve"> Time!DA$10</f>
        <v>96</v>
      </c>
      <c r="DB5" s="206">
        <f xml:space="preserve"> Time!DB$10</f>
        <v>97</v>
      </c>
      <c r="DC5" s="206">
        <f xml:space="preserve"> Time!DC$10</f>
        <v>98</v>
      </c>
      <c r="DD5" s="206">
        <f xml:space="preserve"> Time!DD$10</f>
        <v>99</v>
      </c>
      <c r="DE5" s="206">
        <f xml:space="preserve"> Time!DE$10</f>
        <v>100</v>
      </c>
      <c r="DF5" s="206">
        <f xml:space="preserve"> Time!DF$10</f>
        <v>101</v>
      </c>
      <c r="DG5" s="206">
        <f xml:space="preserve"> Time!DG$10</f>
        <v>102</v>
      </c>
      <c r="DH5" s="206">
        <f xml:space="preserve"> Time!DH$10</f>
        <v>103</v>
      </c>
      <c r="DI5" s="206">
        <f xml:space="preserve"> Time!DI$10</f>
        <v>104</v>
      </c>
      <c r="DJ5" s="206">
        <f xml:space="preserve"> Time!DJ$10</f>
        <v>105</v>
      </c>
      <c r="DK5" s="206">
        <f xml:space="preserve"> Time!DK$10</f>
        <v>106</v>
      </c>
      <c r="DL5" s="206">
        <f xml:space="preserve"> Time!DL$10</f>
        <v>107</v>
      </c>
      <c r="DM5" s="206">
        <f xml:space="preserve"> Time!DM$10</f>
        <v>108</v>
      </c>
      <c r="DN5" s="206">
        <f xml:space="preserve"> Time!DN$10</f>
        <v>109</v>
      </c>
      <c r="DO5" s="206">
        <f xml:space="preserve"> Time!DO$10</f>
        <v>110</v>
      </c>
      <c r="DP5" s="206">
        <f xml:space="preserve"> Time!DP$10</f>
        <v>111</v>
      </c>
      <c r="DQ5" s="206">
        <f xml:space="preserve"> Time!DQ$10</f>
        <v>112</v>
      </c>
      <c r="DR5" s="206">
        <f xml:space="preserve"> Time!DR$10</f>
        <v>113</v>
      </c>
      <c r="DS5" s="206">
        <f xml:space="preserve"> Time!DS$10</f>
        <v>114</v>
      </c>
      <c r="DT5" s="206">
        <f xml:space="preserve"> Time!DT$10</f>
        <v>115</v>
      </c>
      <c r="DU5" s="206">
        <f xml:space="preserve"> Time!DU$10</f>
        <v>116</v>
      </c>
      <c r="DV5" s="206">
        <f xml:space="preserve"> Time!DV$10</f>
        <v>117</v>
      </c>
      <c r="DW5" s="206">
        <f xml:space="preserve"> Time!DW$10</f>
        <v>118</v>
      </c>
      <c r="DX5" s="206">
        <f xml:space="preserve"> Time!DX$10</f>
        <v>119</v>
      </c>
      <c r="DY5" s="206">
        <f xml:space="preserve"> Time!DY$10</f>
        <v>120</v>
      </c>
      <c r="DZ5" s="206">
        <f xml:space="preserve"> Time!DZ$10</f>
        <v>121</v>
      </c>
      <c r="EA5" s="206">
        <f xml:space="preserve"> Time!EA$10</f>
        <v>122</v>
      </c>
    </row>
    <row r="7" spans="1:131" x14ac:dyDescent="0.35">
      <c r="A7" s="175" t="s">
        <v>50</v>
      </c>
    </row>
    <row r="8" spans="1:131" outlineLevel="1" x14ac:dyDescent="0.35"/>
    <row r="9" spans="1:131" s="561" customFormat="1" outlineLevel="1" x14ac:dyDescent="0.35">
      <c r="A9" s="176"/>
      <c r="B9" s="176"/>
      <c r="C9" s="177"/>
      <c r="D9" s="180"/>
      <c r="E9" s="258" t="str">
        <f xml:space="preserve"> Ops!E$38</f>
        <v>Electricity revenue</v>
      </c>
      <c r="F9" s="258">
        <f xml:space="preserve"> Ops!F$38</f>
        <v>0</v>
      </c>
      <c r="G9" s="258" t="str">
        <f xml:space="preserve"> Ops!G$38</f>
        <v>$ 000s</v>
      </c>
      <c r="H9" s="258">
        <f xml:space="preserve"> Ops!H$38</f>
        <v>371409.67882059288</v>
      </c>
      <c r="I9" s="258">
        <f xml:space="preserve"> Ops!I$38</f>
        <v>0</v>
      </c>
      <c r="J9" s="258">
        <f xml:space="preserve"> Ops!J$38</f>
        <v>0</v>
      </c>
      <c r="K9" s="258">
        <f xml:space="preserve"> Ops!K$38</f>
        <v>0</v>
      </c>
      <c r="L9" s="258">
        <f xml:space="preserve"> Ops!L$38</f>
        <v>0</v>
      </c>
      <c r="M9" s="258">
        <f xml:space="preserve"> Ops!M$38</f>
        <v>5201.625</v>
      </c>
      <c r="N9" s="258">
        <f xml:space="preserve"> Ops!N$38</f>
        <v>5674.5</v>
      </c>
      <c r="O9" s="258">
        <f xml:space="preserve"> Ops!O$38</f>
        <v>2443.1874999999986</v>
      </c>
      <c r="P9" s="258">
        <f xml:space="preserve"> Ops!P$38</f>
        <v>2443.1875</v>
      </c>
      <c r="Q9" s="258">
        <f xml:space="preserve"> Ops!Q$38</f>
        <v>5175.7462686567178</v>
      </c>
      <c r="R9" s="258">
        <f xml:space="preserve"> Ops!R$38</f>
        <v>5646.2686567164183</v>
      </c>
      <c r="S9" s="258">
        <f xml:space="preserve"> Ops!S$38</f>
        <v>2431.0323383084565</v>
      </c>
      <c r="T9" s="258">
        <f xml:space="preserve"> Ops!T$38</f>
        <v>2431.0323383084578</v>
      </c>
      <c r="U9" s="258">
        <f xml:space="preserve"> Ops!U$38</f>
        <v>5149.9962872206152</v>
      </c>
      <c r="V9" s="258">
        <f xml:space="preserve"> Ops!V$38</f>
        <v>5618.1777678770341</v>
      </c>
      <c r="W9" s="258">
        <f xml:space="preserve"> Ops!W$38</f>
        <v>2418.9376500581666</v>
      </c>
      <c r="X9" s="258">
        <f xml:space="preserve"> Ops!X$38</f>
        <v>2418.9376500581679</v>
      </c>
      <c r="Y9" s="258">
        <f xml:space="preserve"> Ops!Y$38</f>
        <v>5124.3744151448909</v>
      </c>
      <c r="Z9" s="258">
        <f xml:space="preserve"> Ops!Z$38</f>
        <v>5590.2266347035174</v>
      </c>
      <c r="AA9" s="258">
        <f xml:space="preserve"> Ops!AA$38</f>
        <v>2406.9031343862353</v>
      </c>
      <c r="AB9" s="258">
        <f xml:space="preserve"> Ops!AB$38</f>
        <v>2406.9031343862366</v>
      </c>
      <c r="AC9" s="258">
        <f xml:space="preserve"> Ops!AC$38</f>
        <v>5098.8800150695442</v>
      </c>
      <c r="AD9" s="258">
        <f xml:space="preserve"> Ops!AD$38</f>
        <v>5562.4145618940483</v>
      </c>
      <c r="AE9" s="258">
        <f xml:space="preserve"> Ops!AE$38</f>
        <v>2394.9284919266029</v>
      </c>
      <c r="AF9" s="258">
        <f xml:space="preserve"> Ops!AF$38</f>
        <v>2394.9284919266042</v>
      </c>
      <c r="AG9" s="258">
        <f xml:space="preserve"> Ops!AG$38</f>
        <v>5073.5124528055176</v>
      </c>
      <c r="AH9" s="258">
        <f xml:space="preserve"> Ops!AH$38</f>
        <v>5534.7408576060188</v>
      </c>
      <c r="AI9" s="258">
        <f xml:space="preserve"> Ops!AI$38</f>
        <v>2383.0134248025906</v>
      </c>
      <c r="AJ9" s="258">
        <f xml:space="preserve"> Ops!AJ$38</f>
        <v>2383.013424802592</v>
      </c>
      <c r="AK9" s="258">
        <f xml:space="preserve"> Ops!AK$38</f>
        <v>5048.2710973189251</v>
      </c>
      <c r="AL9" s="258">
        <f xml:space="preserve"> Ops!AL$38</f>
        <v>5507.2048334388264</v>
      </c>
      <c r="AM9" s="258">
        <f xml:space="preserve"> Ops!AM$38</f>
        <v>2371.1576366194936</v>
      </c>
      <c r="AN9" s="258">
        <f xml:space="preserve"> Ops!AN$38</f>
        <v>2371.157636619495</v>
      </c>
      <c r="AO9" s="258">
        <f xml:space="preserve"> Ops!AO$38</f>
        <v>5023.1553207153474</v>
      </c>
      <c r="AP9" s="258">
        <f xml:space="preserve"> Ops!AP$38</f>
        <v>5479.8058044167419</v>
      </c>
      <c r="AQ9" s="258">
        <f xml:space="preserve"> Ops!AQ$38</f>
        <v>2359.3608324572074</v>
      </c>
      <c r="AR9" s="258">
        <f xml:space="preserve"> Ops!AR$38</f>
        <v>2359.3608324572087</v>
      </c>
      <c r="AS9" s="258">
        <f xml:space="preserve"> Ops!AS$38</f>
        <v>4998.1644982242278</v>
      </c>
      <c r="AT9" s="258">
        <f xml:space="preserve"> Ops!AT$38</f>
        <v>5452.5430889718837</v>
      </c>
      <c r="AU9" s="258">
        <f xml:space="preserve"> Ops!AU$38</f>
        <v>2347.6227188628936</v>
      </c>
      <c r="AV9" s="258">
        <f xml:space="preserve"> Ops!AV$38</f>
        <v>2347.6227188628945</v>
      </c>
      <c r="AW9" s="258">
        <f xml:space="preserve"> Ops!AW$38</f>
        <v>4973.298008183312</v>
      </c>
      <c r="AX9" s="258">
        <f xml:space="preserve"> Ops!AX$38</f>
        <v>5425.4160089272491</v>
      </c>
      <c r="AY9" s="258">
        <f xml:space="preserve"> Ops!AY$38</f>
        <v>2335.9430038436749</v>
      </c>
      <c r="AZ9" s="258">
        <f xml:space="preserve"> Ops!AZ$38</f>
        <v>2335.9430038436763</v>
      </c>
      <c r="BA9" s="258">
        <f xml:space="preserve"> Ops!BA$38</f>
        <v>4948.5552320231964</v>
      </c>
      <c r="BB9" s="258">
        <f xml:space="preserve"> Ops!BB$38</f>
        <v>5398.42388947985</v>
      </c>
      <c r="BC9" s="258">
        <f xml:space="preserve"> Ops!BC$38</f>
        <v>2324.3213968593786</v>
      </c>
      <c r="BD9" s="258">
        <f xml:space="preserve"> Ops!BD$38</f>
        <v>2324.32139685938</v>
      </c>
      <c r="BE9" s="258">
        <f xml:space="preserve"> Ops!BE$38</f>
        <v>4923.935554251937</v>
      </c>
      <c r="BF9" s="258">
        <f xml:space="preserve"> Ops!BF$38</f>
        <v>5371.5660591839305</v>
      </c>
      <c r="BG9" s="258">
        <f xml:space="preserve"> Ops!BG$38</f>
        <v>2312.7576088153019</v>
      </c>
      <c r="BH9" s="258">
        <f xml:space="preserve"> Ops!BH$38</f>
        <v>2312.7576088153037</v>
      </c>
      <c r="BI9" s="258">
        <f xml:space="preserve"> Ops!BI$38</f>
        <v>4899.4383624397396</v>
      </c>
      <c r="BJ9" s="258">
        <f xml:space="preserve"> Ops!BJ$38</f>
        <v>5344.8418499342606</v>
      </c>
      <c r="BK9" s="258">
        <f xml:space="preserve"> Ops!BK$38</f>
        <v>2301.2513520550278</v>
      </c>
      <c r="BL9" s="258">
        <f xml:space="preserve"> Ops!BL$38</f>
        <v>2301.2513520550292</v>
      </c>
      <c r="BM9" s="258">
        <f xml:space="preserve"> Ops!BM$38</f>
        <v>4875.063047203721</v>
      </c>
      <c r="BN9" s="258">
        <f xml:space="preserve"> Ops!BN$38</f>
        <v>5318.2505969495141</v>
      </c>
      <c r="BO9" s="258">
        <f xml:space="preserve"> Ops!BO$38</f>
        <v>2289.8023403532616</v>
      </c>
      <c r="BP9" s="258">
        <f xml:space="preserve"> Ops!BP$38</f>
        <v>2289.8023403532629</v>
      </c>
      <c r="BQ9" s="258">
        <f xml:space="preserve"> Ops!BQ$38</f>
        <v>4850.8090021927592</v>
      </c>
      <c r="BR9" s="258">
        <f xml:space="preserve"> Ops!BR$38</f>
        <v>5291.7916387557361</v>
      </c>
      <c r="BS9" s="258">
        <f xml:space="preserve"> Ops!BS$38</f>
        <v>2278.4102889087189</v>
      </c>
      <c r="BT9" s="258">
        <f xml:space="preserve"> Ops!BT$38</f>
        <v>2278.4102889087198</v>
      </c>
      <c r="BU9" s="258">
        <f xml:space="preserve"> Ops!BU$38</f>
        <v>4826.675624072398</v>
      </c>
      <c r="BV9" s="258">
        <f xml:space="preserve"> Ops!BV$38</f>
        <v>5265.4643171698881</v>
      </c>
      <c r="BW9" s="258">
        <f xml:space="preserve"> Ops!BW$38</f>
        <v>2267.074914337034</v>
      </c>
      <c r="BX9" s="258">
        <f xml:space="preserve"> Ops!BX$38</f>
        <v>2267.0749143370354</v>
      </c>
      <c r="BY9" s="258">
        <f xml:space="preserve"> Ops!BY$38</f>
        <v>4802.6623125098486</v>
      </c>
      <c r="BZ9" s="258">
        <f xml:space="preserve"> Ops!BZ$38</f>
        <v>5239.2679772834708</v>
      </c>
      <c r="CA9" s="258">
        <f xml:space="preserve"> Ops!CA$38</f>
        <v>2255.7959346637153</v>
      </c>
      <c r="CB9" s="258">
        <f xml:space="preserve"> Ops!CB$38</f>
        <v>2255.7959346637167</v>
      </c>
      <c r="CC9" s="258">
        <f xml:space="preserve"> Ops!CC$38</f>
        <v>4778.7684701590542</v>
      </c>
      <c r="CD9" s="258">
        <f xml:space="preserve"> Ops!CD$38</f>
        <v>5213.2019674462408</v>
      </c>
      <c r="CE9" s="258">
        <f xml:space="preserve"> Ops!CE$38</f>
        <v>2244.5730693171299</v>
      </c>
      <c r="CF9" s="258">
        <f xml:space="preserve"> Ops!CF$38</f>
        <v>2244.5730693171313</v>
      </c>
      <c r="CG9" s="258">
        <f xml:space="preserve"> Ops!CG$38</f>
        <v>4754.9935026458261</v>
      </c>
      <c r="CH9" s="258">
        <f xml:space="preserve"> Ops!CH$38</f>
        <v>5187.2656392499921</v>
      </c>
      <c r="CI9" s="258">
        <f xml:space="preserve"> Ops!CI$38</f>
        <v>2233.4060391215235</v>
      </c>
      <c r="CJ9" s="258">
        <f xml:space="preserve"> Ops!CJ$38</f>
        <v>2233.4060391215244</v>
      </c>
      <c r="CK9" s="258">
        <f xml:space="preserve"> Ops!CK$38</f>
        <v>4731.3368185530617</v>
      </c>
      <c r="CL9" s="258">
        <f xml:space="preserve"> Ops!CL$38</f>
        <v>5161.45834751243</v>
      </c>
      <c r="CM9" s="258">
        <f xml:space="preserve"> Ops!CM$38</f>
        <v>2222.2945662900729</v>
      </c>
      <c r="CN9" s="258">
        <f xml:space="preserve"> Ops!CN$38</f>
        <v>2222.2945662900743</v>
      </c>
      <c r="CO9" s="258">
        <f xml:space="preserve"> Ops!CO$38</f>
        <v>4707.7978294060313</v>
      </c>
      <c r="CP9" s="258">
        <f xml:space="preserve"> Ops!CP$38</f>
        <v>5135.7794502611241</v>
      </c>
      <c r="CQ9" s="258">
        <f xml:space="preserve"> Ops!CQ$38</f>
        <v>2211.2383744179833</v>
      </c>
      <c r="CR9" s="258">
        <f xml:space="preserve"> Ops!CR$38</f>
        <v>2211.2383744179842</v>
      </c>
      <c r="CS9" s="258">
        <f xml:space="preserve"> Ops!CS$38</f>
        <v>4684.3759496577441</v>
      </c>
      <c r="CT9" s="258">
        <f xml:space="preserve"> Ops!CT$38</f>
        <v>5110.2283087175383</v>
      </c>
      <c r="CU9" s="258">
        <f xml:space="preserve"> Ops!CU$38</f>
        <v>2200.2371884756058</v>
      </c>
      <c r="CV9" s="258">
        <f xml:space="preserve"> Ops!CV$38</f>
        <v>2200.2371884756067</v>
      </c>
      <c r="CW9" s="258">
        <f xml:space="preserve"> Ops!CW$38</f>
        <v>4661.0705966743726</v>
      </c>
      <c r="CX9" s="258">
        <f xml:space="preserve"> Ops!CX$38</f>
        <v>5084.8042872811338</v>
      </c>
      <c r="CY9" s="258">
        <f xml:space="preserve"> Ops!CY$38</f>
        <v>2189.2907348015979</v>
      </c>
      <c r="CZ9" s="258">
        <f xml:space="preserve"> Ops!CZ$38</f>
        <v>2189.2907348015992</v>
      </c>
      <c r="DA9" s="258">
        <f xml:space="preserve"> Ops!DA$38</f>
        <v>4637.8811907207701</v>
      </c>
      <c r="DB9" s="258">
        <f xml:space="preserve"> Ops!DB$38</f>
        <v>5059.5067535135668</v>
      </c>
      <c r="DC9" s="258">
        <f xml:space="preserve"> Ops!DC$38</f>
        <v>2178.3987410961181</v>
      </c>
      <c r="DD9" s="258">
        <f xml:space="preserve"> Ops!DD$38</f>
        <v>2178.398741096119</v>
      </c>
      <c r="DE9" s="258">
        <f xml:space="preserve"> Ops!DE$38</f>
        <v>4614.8071549460392</v>
      </c>
      <c r="DF9" s="258">
        <f xml:space="preserve"> Ops!DF$38</f>
        <v>5034.3350781229519</v>
      </c>
      <c r="DG9" s="258">
        <f xml:space="preserve"> Ops!DG$38</f>
        <v>2167.5609364140473</v>
      </c>
      <c r="DH9" s="258">
        <f xml:space="preserve"> Ops!DH$38</f>
        <v>2167.5609364140487</v>
      </c>
      <c r="DI9" s="258">
        <f xml:space="preserve"> Ops!DI$38</f>
        <v>0</v>
      </c>
      <c r="DJ9" s="258">
        <f xml:space="preserve"> Ops!DJ$38</f>
        <v>0</v>
      </c>
      <c r="DK9" s="258">
        <f xml:space="preserve"> Ops!DK$38</f>
        <v>0</v>
      </c>
      <c r="DL9" s="258">
        <f xml:space="preserve"> Ops!DL$38</f>
        <v>0</v>
      </c>
      <c r="DM9" s="258">
        <f xml:space="preserve"> Ops!DM$38</f>
        <v>0</v>
      </c>
      <c r="DN9" s="258">
        <f xml:space="preserve"> Ops!DN$38</f>
        <v>0</v>
      </c>
      <c r="DO9" s="258">
        <f xml:space="preserve"> Ops!DO$38</f>
        <v>0</v>
      </c>
      <c r="DP9" s="258">
        <f xml:space="preserve"> Ops!DP$38</f>
        <v>0</v>
      </c>
      <c r="DQ9" s="258">
        <f xml:space="preserve"> Ops!DQ$38</f>
        <v>0</v>
      </c>
      <c r="DR9" s="258">
        <f xml:space="preserve"> Ops!DR$38</f>
        <v>0</v>
      </c>
      <c r="DS9" s="258">
        <f xml:space="preserve"> Ops!DS$38</f>
        <v>0</v>
      </c>
      <c r="DT9" s="258">
        <f xml:space="preserve"> Ops!DT$38</f>
        <v>0</v>
      </c>
      <c r="DU9" s="258">
        <f xml:space="preserve"> Ops!DU$38</f>
        <v>0</v>
      </c>
      <c r="DV9" s="258">
        <f xml:space="preserve"> Ops!DV$38</f>
        <v>0</v>
      </c>
      <c r="DW9" s="258">
        <f xml:space="preserve"> Ops!DW$38</f>
        <v>0</v>
      </c>
      <c r="DX9" s="258">
        <f xml:space="preserve"> Ops!DX$38</f>
        <v>0</v>
      </c>
      <c r="DY9" s="258">
        <f xml:space="preserve"> Ops!DY$38</f>
        <v>0</v>
      </c>
      <c r="DZ9" s="258">
        <f xml:space="preserve"> Ops!DZ$38</f>
        <v>0</v>
      </c>
      <c r="EA9" s="258">
        <f xml:space="preserve"> Ops!EA$38</f>
        <v>0</v>
      </c>
    </row>
    <row r="10" spans="1:131" s="561" customFormat="1" outlineLevel="1" x14ac:dyDescent="0.35">
      <c r="A10" s="176"/>
      <c r="B10" s="176"/>
      <c r="C10" s="177"/>
      <c r="D10" s="180"/>
      <c r="E10" s="450" t="str">
        <f xml:space="preserve"> Ops!E$98</f>
        <v>O&amp;M cost</v>
      </c>
      <c r="F10" s="450">
        <f xml:space="preserve"> Ops!F$98</f>
        <v>0</v>
      </c>
      <c r="G10" s="450" t="str">
        <f xml:space="preserve"> Ops!G$98</f>
        <v>$ 000s</v>
      </c>
      <c r="H10" s="450">
        <f xml:space="preserve"> Ops!H$98</f>
        <v>-48742.637593284249</v>
      </c>
      <c r="I10" s="450">
        <f xml:space="preserve"> Ops!I$98</f>
        <v>0</v>
      </c>
      <c r="J10" s="450">
        <f xml:space="preserve"> Ops!J$98</f>
        <v>0</v>
      </c>
      <c r="K10" s="450">
        <f xml:space="preserve"> Ops!K$98</f>
        <v>0</v>
      </c>
      <c r="L10" s="450">
        <f xml:space="preserve"> Ops!L$98</f>
        <v>0</v>
      </c>
      <c r="M10" s="450">
        <f xml:space="preserve"> Ops!M$98</f>
        <v>-376.87499999999994</v>
      </c>
      <c r="N10" s="450">
        <f xml:space="preserve"> Ops!N$98</f>
        <v>-378.75937499999992</v>
      </c>
      <c r="O10" s="450">
        <f xml:space="preserve"> Ops!O$98</f>
        <v>-380.65317187499988</v>
      </c>
      <c r="P10" s="450">
        <f xml:space="preserve"> Ops!P$98</f>
        <v>-382.55643773437481</v>
      </c>
      <c r="Q10" s="450">
        <f xml:space="preserve"> Ops!Q$98</f>
        <v>-384.46921992304664</v>
      </c>
      <c r="R10" s="450">
        <f xml:space="preserve"> Ops!R$98</f>
        <v>-386.39156602266183</v>
      </c>
      <c r="S10" s="450">
        <f xml:space="preserve"> Ops!S$98</f>
        <v>-388.32352385277505</v>
      </c>
      <c r="T10" s="450">
        <f xml:space="preserve"> Ops!T$98</f>
        <v>-390.26514147203892</v>
      </c>
      <c r="U10" s="450">
        <f xml:space="preserve"> Ops!U$98</f>
        <v>-392.2164671793991</v>
      </c>
      <c r="V10" s="450">
        <f xml:space="preserve"> Ops!V$98</f>
        <v>-394.17754951529599</v>
      </c>
      <c r="W10" s="450">
        <f xml:space="preserve"> Ops!W$98</f>
        <v>-396.14843726287245</v>
      </c>
      <c r="X10" s="450">
        <f xml:space="preserve"> Ops!X$98</f>
        <v>-398.12917944918678</v>
      </c>
      <c r="Y10" s="450">
        <f xml:space="preserve"> Ops!Y$98</f>
        <v>-400.11982534643266</v>
      </c>
      <c r="Z10" s="450">
        <f xml:space="preserve"> Ops!Z$98</f>
        <v>-402.12042447316475</v>
      </c>
      <c r="AA10" s="450">
        <f xml:space="preserve"> Ops!AA$98</f>
        <v>-404.13102659553056</v>
      </c>
      <c r="AB10" s="450">
        <f xml:space="preserve"> Ops!AB$98</f>
        <v>-406.15168172850821</v>
      </c>
      <c r="AC10" s="450">
        <f xml:space="preserve"> Ops!AC$98</f>
        <v>-408.18244013715071</v>
      </c>
      <c r="AD10" s="450">
        <f xml:space="preserve"> Ops!AD$98</f>
        <v>-410.22335233783639</v>
      </c>
      <c r="AE10" s="450">
        <f xml:space="preserve"> Ops!AE$98</f>
        <v>-412.27446909952556</v>
      </c>
      <c r="AF10" s="450">
        <f xml:space="preserve"> Ops!AF$98</f>
        <v>-414.33584144502316</v>
      </c>
      <c r="AG10" s="450">
        <f xml:space="preserve"> Ops!AG$98</f>
        <v>-416.40752065224825</v>
      </c>
      <c r="AH10" s="450">
        <f xml:space="preserve"> Ops!AH$98</f>
        <v>-418.48955825550939</v>
      </c>
      <c r="AI10" s="450">
        <f xml:space="preserve"> Ops!AI$98</f>
        <v>-420.58200604678694</v>
      </c>
      <c r="AJ10" s="450">
        <f xml:space="preserve"> Ops!AJ$98</f>
        <v>-422.68491607702083</v>
      </c>
      <c r="AK10" s="450">
        <f xml:space="preserve"> Ops!AK$98</f>
        <v>-424.79834065740584</v>
      </c>
      <c r="AL10" s="450">
        <f xml:space="preserve"> Ops!AL$98</f>
        <v>-426.92233236069285</v>
      </c>
      <c r="AM10" s="450">
        <f xml:space="preserve"> Ops!AM$98</f>
        <v>-429.05694402249622</v>
      </c>
      <c r="AN10" s="450">
        <f xml:space="preserve"> Ops!AN$98</f>
        <v>-431.20222874260867</v>
      </c>
      <c r="AO10" s="450">
        <f xml:space="preserve"> Ops!AO$98</f>
        <v>-433.35823988632166</v>
      </c>
      <c r="AP10" s="450">
        <f xml:space="preserve"> Ops!AP$98</f>
        <v>-435.5250310857532</v>
      </c>
      <c r="AQ10" s="450">
        <f xml:space="preserve"> Ops!AQ$98</f>
        <v>-437.70265624118196</v>
      </c>
      <c r="AR10" s="450">
        <f xml:space="preserve"> Ops!AR$98</f>
        <v>-439.89116952238777</v>
      </c>
      <c r="AS10" s="450">
        <f xml:space="preserve"> Ops!AS$98</f>
        <v>-442.09062536999966</v>
      </c>
      <c r="AT10" s="450">
        <f xml:space="preserve"> Ops!AT$98</f>
        <v>-444.30107849684958</v>
      </c>
      <c r="AU10" s="450">
        <f xml:space="preserve"> Ops!AU$98</f>
        <v>-446.52258388933382</v>
      </c>
      <c r="AV10" s="450">
        <f xml:space="preserve"> Ops!AV$98</f>
        <v>-448.75519680878045</v>
      </c>
      <c r="AW10" s="450">
        <f xml:space="preserve"> Ops!AW$98</f>
        <v>-450.9989727928243</v>
      </c>
      <c r="AX10" s="450">
        <f xml:space="preserve"> Ops!AX$98</f>
        <v>-453.2539676567884</v>
      </c>
      <c r="AY10" s="450">
        <f xml:space="preserve"> Ops!AY$98</f>
        <v>-455.52023749507231</v>
      </c>
      <c r="AZ10" s="450">
        <f xml:space="preserve"> Ops!AZ$98</f>
        <v>-457.79783868254759</v>
      </c>
      <c r="BA10" s="450">
        <f xml:space="preserve"> Ops!BA$98</f>
        <v>-460.0868278759603</v>
      </c>
      <c r="BB10" s="450">
        <f xml:space="preserve"> Ops!BB$98</f>
        <v>-462.38726201534007</v>
      </c>
      <c r="BC10" s="450">
        <f xml:space="preserve"> Ops!BC$98</f>
        <v>-464.69919832541672</v>
      </c>
      <c r="BD10" s="450">
        <f xml:space="preserve"> Ops!BD$98</f>
        <v>-467.02269431704377</v>
      </c>
      <c r="BE10" s="450">
        <f xml:space="preserve"> Ops!BE$98</f>
        <v>-469.35780778862897</v>
      </c>
      <c r="BF10" s="450">
        <f xml:space="preserve"> Ops!BF$98</f>
        <v>-471.70459682757212</v>
      </c>
      <c r="BG10" s="450">
        <f xml:space="preserve"> Ops!BG$98</f>
        <v>-474.0631198117099</v>
      </c>
      <c r="BH10" s="450">
        <f xml:space="preserve"> Ops!BH$98</f>
        <v>-476.43343541076837</v>
      </c>
      <c r="BI10" s="450">
        <f xml:space="preserve"> Ops!BI$98</f>
        <v>-478.81560258782213</v>
      </c>
      <c r="BJ10" s="450">
        <f xml:space="preserve"> Ops!BJ$98</f>
        <v>-481.2096806007612</v>
      </c>
      <c r="BK10" s="450">
        <f xml:space="preserve"> Ops!BK$98</f>
        <v>-483.61572900376495</v>
      </c>
      <c r="BL10" s="450">
        <f xml:space="preserve"> Ops!BL$98</f>
        <v>-486.03380764878375</v>
      </c>
      <c r="BM10" s="450">
        <f xml:space="preserve"> Ops!BM$98</f>
        <v>-488.46397668702758</v>
      </c>
      <c r="BN10" s="450">
        <f xml:space="preserve"> Ops!BN$98</f>
        <v>-490.90629657046264</v>
      </c>
      <c r="BO10" s="450">
        <f xml:space="preserve"> Ops!BO$98</f>
        <v>-493.36082805331495</v>
      </c>
      <c r="BP10" s="450">
        <f xml:space="preserve"> Ops!BP$98</f>
        <v>-495.82763219358145</v>
      </c>
      <c r="BQ10" s="450">
        <f xml:space="preserve"> Ops!BQ$98</f>
        <v>-498.30677035454931</v>
      </c>
      <c r="BR10" s="450">
        <f xml:space="preserve"> Ops!BR$98</f>
        <v>-500.79830420632197</v>
      </c>
      <c r="BS10" s="450">
        <f xml:space="preserve"> Ops!BS$98</f>
        <v>-503.30229572735357</v>
      </c>
      <c r="BT10" s="450">
        <f xml:space="preserve"> Ops!BT$98</f>
        <v>-505.81880720599031</v>
      </c>
      <c r="BU10" s="450">
        <f xml:space="preserve"> Ops!BU$98</f>
        <v>-508.34790124202021</v>
      </c>
      <c r="BV10" s="450">
        <f xml:space="preserve"> Ops!BV$98</f>
        <v>-510.88964074823031</v>
      </c>
      <c r="BW10" s="450">
        <f xml:space="preserve"> Ops!BW$98</f>
        <v>-513.44408895197137</v>
      </c>
      <c r="BX10" s="450">
        <f xml:space="preserve"> Ops!BX$98</f>
        <v>-516.01130939673112</v>
      </c>
      <c r="BY10" s="450">
        <f xml:space="preserve"> Ops!BY$98</f>
        <v>-518.59136594371478</v>
      </c>
      <c r="BZ10" s="450">
        <f xml:space="preserve"> Ops!BZ$98</f>
        <v>-521.18432277343334</v>
      </c>
      <c r="CA10" s="450">
        <f xml:space="preserve"> Ops!CA$98</f>
        <v>-523.79024438730039</v>
      </c>
      <c r="CB10" s="450">
        <f xml:space="preserve"> Ops!CB$98</f>
        <v>-526.40919560923692</v>
      </c>
      <c r="CC10" s="450">
        <f xml:space="preserve"> Ops!CC$98</f>
        <v>-529.04124158728303</v>
      </c>
      <c r="CD10" s="450">
        <f xml:space="preserve"> Ops!CD$98</f>
        <v>-531.68644779521935</v>
      </c>
      <c r="CE10" s="450">
        <f xml:space="preserve"> Ops!CE$98</f>
        <v>-534.3448800341954</v>
      </c>
      <c r="CF10" s="450">
        <f xml:space="preserve"> Ops!CF$98</f>
        <v>-537.01660443436629</v>
      </c>
      <c r="CG10" s="450">
        <f xml:space="preserve"> Ops!CG$98</f>
        <v>-539.70168745653802</v>
      </c>
      <c r="CH10" s="450">
        <f xml:space="preserve"> Ops!CH$98</f>
        <v>-542.40019589382064</v>
      </c>
      <c r="CI10" s="450">
        <f xml:space="preserve"> Ops!CI$98</f>
        <v>-545.11219687328969</v>
      </c>
      <c r="CJ10" s="450">
        <f xml:space="preserve"> Ops!CJ$98</f>
        <v>-547.83775785765613</v>
      </c>
      <c r="CK10" s="450">
        <f xml:space="preserve"> Ops!CK$98</f>
        <v>-550.57694664694429</v>
      </c>
      <c r="CL10" s="450">
        <f xml:space="preserve"> Ops!CL$98</f>
        <v>-553.32983138017892</v>
      </c>
      <c r="CM10" s="450">
        <f xml:space="preserve"> Ops!CM$98</f>
        <v>-556.09648053707974</v>
      </c>
      <c r="CN10" s="450">
        <f xml:space="preserve"> Ops!CN$98</f>
        <v>-558.87696293976512</v>
      </c>
      <c r="CO10" s="450">
        <f xml:space="preserve"> Ops!CO$98</f>
        <v>-561.67134775446391</v>
      </c>
      <c r="CP10" s="450">
        <f xml:space="preserve"> Ops!CP$98</f>
        <v>-564.47970449323623</v>
      </c>
      <c r="CQ10" s="450">
        <f xml:space="preserve"> Ops!CQ$98</f>
        <v>-567.3021030157023</v>
      </c>
      <c r="CR10" s="450">
        <f xml:space="preserve"> Ops!CR$98</f>
        <v>-570.13861353078073</v>
      </c>
      <c r="CS10" s="450">
        <f xml:space="preserve"> Ops!CS$98</f>
        <v>-572.98930659843461</v>
      </c>
      <c r="CT10" s="450">
        <f xml:space="preserve"> Ops!CT$98</f>
        <v>-575.85425313142673</v>
      </c>
      <c r="CU10" s="450">
        <f xml:space="preserve"> Ops!CU$98</f>
        <v>-578.73352439708378</v>
      </c>
      <c r="CV10" s="450">
        <f xml:space="preserve"> Ops!CV$98</f>
        <v>-581.62719201906918</v>
      </c>
      <c r="CW10" s="450">
        <f xml:space="preserve"> Ops!CW$98</f>
        <v>-584.53532797916455</v>
      </c>
      <c r="CX10" s="450">
        <f xml:space="preserve"> Ops!CX$98</f>
        <v>-587.45800461906038</v>
      </c>
      <c r="CY10" s="450">
        <f xml:space="preserve"> Ops!CY$98</f>
        <v>-590.39529464215559</v>
      </c>
      <c r="CZ10" s="450">
        <f xml:space="preserve"> Ops!CZ$98</f>
        <v>-593.3472711153662</v>
      </c>
      <c r="DA10" s="450">
        <f xml:space="preserve"> Ops!DA$98</f>
        <v>-596.31400747094301</v>
      </c>
      <c r="DB10" s="450">
        <f xml:space="preserve"> Ops!DB$98</f>
        <v>-599.2955775082977</v>
      </c>
      <c r="DC10" s="450">
        <f xml:space="preserve"> Ops!DC$98</f>
        <v>-602.29205539583904</v>
      </c>
      <c r="DD10" s="450">
        <f xml:space="preserve"> Ops!DD$98</f>
        <v>-605.30351567281821</v>
      </c>
      <c r="DE10" s="450">
        <f xml:space="preserve"> Ops!DE$98</f>
        <v>-608.33003325118227</v>
      </c>
      <c r="DF10" s="450">
        <f xml:space="preserve"> Ops!DF$98</f>
        <v>-611.37168341743813</v>
      </c>
      <c r="DG10" s="450">
        <f xml:space="preserve"> Ops!DG$98</f>
        <v>-614.42854183452528</v>
      </c>
      <c r="DH10" s="450">
        <f xml:space="preserve"> Ops!DH$98</f>
        <v>-617.50068454369784</v>
      </c>
      <c r="DI10" s="450">
        <f xml:space="preserve"> Ops!DI$98</f>
        <v>0</v>
      </c>
      <c r="DJ10" s="450">
        <f xml:space="preserve"> Ops!DJ$98</f>
        <v>0</v>
      </c>
      <c r="DK10" s="450">
        <f xml:space="preserve"> Ops!DK$98</f>
        <v>0</v>
      </c>
      <c r="DL10" s="450">
        <f xml:space="preserve"> Ops!DL$98</f>
        <v>0</v>
      </c>
      <c r="DM10" s="450">
        <f xml:space="preserve"> Ops!DM$98</f>
        <v>0</v>
      </c>
      <c r="DN10" s="450">
        <f xml:space="preserve"> Ops!DN$98</f>
        <v>0</v>
      </c>
      <c r="DO10" s="450">
        <f xml:space="preserve"> Ops!DO$98</f>
        <v>0</v>
      </c>
      <c r="DP10" s="450">
        <f xml:space="preserve"> Ops!DP$98</f>
        <v>0</v>
      </c>
      <c r="DQ10" s="450">
        <f xml:space="preserve"> Ops!DQ$98</f>
        <v>0</v>
      </c>
      <c r="DR10" s="450">
        <f xml:space="preserve"> Ops!DR$98</f>
        <v>0</v>
      </c>
      <c r="DS10" s="450">
        <f xml:space="preserve"> Ops!DS$98</f>
        <v>0</v>
      </c>
      <c r="DT10" s="450">
        <f xml:space="preserve"> Ops!DT$98</f>
        <v>0</v>
      </c>
      <c r="DU10" s="450">
        <f xml:space="preserve"> Ops!DU$98</f>
        <v>0</v>
      </c>
      <c r="DV10" s="450">
        <f xml:space="preserve"> Ops!DV$98</f>
        <v>0</v>
      </c>
      <c r="DW10" s="450">
        <f xml:space="preserve"> Ops!DW$98</f>
        <v>0</v>
      </c>
      <c r="DX10" s="450">
        <f xml:space="preserve"> Ops!DX$98</f>
        <v>0</v>
      </c>
      <c r="DY10" s="450">
        <f xml:space="preserve"> Ops!DY$98</f>
        <v>0</v>
      </c>
      <c r="DZ10" s="450">
        <f xml:space="preserve"> Ops!DZ$98</f>
        <v>0</v>
      </c>
      <c r="EA10" s="450">
        <f xml:space="preserve"> Ops!EA$98</f>
        <v>0</v>
      </c>
    </row>
    <row r="11" spans="1:131" outlineLevel="1" x14ac:dyDescent="0.35">
      <c r="A11" s="176"/>
      <c r="D11" s="180"/>
      <c r="E11" s="204" t="s">
        <v>51</v>
      </c>
      <c r="F11" s="204"/>
      <c r="G11" s="179" t="str">
        <f>SMU</f>
        <v>$ 000s</v>
      </c>
      <c r="H11" s="204">
        <f xml:space="preserve"> SUM(J11:EA11)</f>
        <v>322667.04122730839</v>
      </c>
      <c r="I11" s="204"/>
      <c r="J11" s="204">
        <f t="shared" ref="J11:AO11" si="0">SUM(J9:J10)</f>
        <v>0</v>
      </c>
      <c r="K11" s="204">
        <f t="shared" si="0"/>
        <v>0</v>
      </c>
      <c r="L11" s="204">
        <f t="shared" si="0"/>
        <v>0</v>
      </c>
      <c r="M11" s="204">
        <f t="shared" si="0"/>
        <v>4824.75</v>
      </c>
      <c r="N11" s="204">
        <f t="shared" si="0"/>
        <v>5295.7406250000004</v>
      </c>
      <c r="O11" s="204">
        <f t="shared" si="0"/>
        <v>2062.5343281249989</v>
      </c>
      <c r="P11" s="204">
        <f t="shared" si="0"/>
        <v>2060.6310622656251</v>
      </c>
      <c r="Q11" s="204">
        <f t="shared" si="0"/>
        <v>4791.2770487336711</v>
      </c>
      <c r="R11" s="204">
        <f t="shared" si="0"/>
        <v>5259.8770906937561</v>
      </c>
      <c r="S11" s="204">
        <f t="shared" si="0"/>
        <v>2042.7088144556815</v>
      </c>
      <c r="T11" s="204">
        <f t="shared" si="0"/>
        <v>2040.7671968364189</v>
      </c>
      <c r="U11" s="204">
        <f t="shared" si="0"/>
        <v>4757.7798200412162</v>
      </c>
      <c r="V11" s="204">
        <f t="shared" si="0"/>
        <v>5224.000218361738</v>
      </c>
      <c r="W11" s="204">
        <f t="shared" si="0"/>
        <v>2022.7892127952941</v>
      </c>
      <c r="X11" s="204">
        <f t="shared" si="0"/>
        <v>2020.8084706089812</v>
      </c>
      <c r="Y11" s="204">
        <f t="shared" si="0"/>
        <v>4724.2545897984583</v>
      </c>
      <c r="Z11" s="204">
        <f t="shared" si="0"/>
        <v>5188.1062102303531</v>
      </c>
      <c r="AA11" s="204">
        <f t="shared" si="0"/>
        <v>2002.7721077907047</v>
      </c>
      <c r="AB11" s="204">
        <f t="shared" si="0"/>
        <v>2000.7514526577284</v>
      </c>
      <c r="AC11" s="204">
        <f t="shared" si="0"/>
        <v>4690.6975749323938</v>
      </c>
      <c r="AD11" s="204">
        <f t="shared" si="0"/>
        <v>5152.191209556212</v>
      </c>
      <c r="AE11" s="204">
        <f t="shared" si="0"/>
        <v>1982.6540228270774</v>
      </c>
      <c r="AF11" s="204">
        <f t="shared" si="0"/>
        <v>1980.5926504815811</v>
      </c>
      <c r="AG11" s="204">
        <f t="shared" si="0"/>
        <v>4657.1049321532691</v>
      </c>
      <c r="AH11" s="204">
        <f t="shared" si="0"/>
        <v>5116.2512993505097</v>
      </c>
      <c r="AI11" s="204">
        <f t="shared" si="0"/>
        <v>1962.4314187558036</v>
      </c>
      <c r="AJ11" s="204">
        <f t="shared" si="0"/>
        <v>1960.3285087255713</v>
      </c>
      <c r="AK11" s="204">
        <f t="shared" si="0"/>
        <v>4623.4727566615193</v>
      </c>
      <c r="AL11" s="204">
        <f t="shared" si="0"/>
        <v>5080.2825010781335</v>
      </c>
      <c r="AM11" s="204">
        <f t="shared" si="0"/>
        <v>1942.1006925969973</v>
      </c>
      <c r="AN11" s="204">
        <f t="shared" si="0"/>
        <v>1939.9554078768863</v>
      </c>
      <c r="AO11" s="204">
        <f t="shared" si="0"/>
        <v>4589.7970808290256</v>
      </c>
      <c r="AP11" s="204">
        <f t="shared" ref="AP11:BU11" si="1">SUM(AP9:AP10)</f>
        <v>5044.2807733309892</v>
      </c>
      <c r="AQ11" s="204">
        <f t="shared" si="1"/>
        <v>1921.6581762160254</v>
      </c>
      <c r="AR11" s="204">
        <f t="shared" si="1"/>
        <v>1919.4696629348209</v>
      </c>
      <c r="AS11" s="204">
        <f t="shared" si="1"/>
        <v>4556.0738728542283</v>
      </c>
      <c r="AT11" s="204">
        <f t="shared" si="1"/>
        <v>5008.2420104750345</v>
      </c>
      <c r="AU11" s="204">
        <f t="shared" si="1"/>
        <v>1901.1001349735598</v>
      </c>
      <c r="AV11" s="204">
        <f t="shared" si="1"/>
        <v>1898.867522054114</v>
      </c>
      <c r="AW11" s="204">
        <f t="shared" si="1"/>
        <v>4522.2990353904879</v>
      </c>
      <c r="AX11" s="204">
        <f t="shared" si="1"/>
        <v>4972.1620412704606</v>
      </c>
      <c r="AY11" s="204">
        <f t="shared" si="1"/>
        <v>1880.4227663486026</v>
      </c>
      <c r="AZ11" s="204">
        <f t="shared" si="1"/>
        <v>1878.1451651611287</v>
      </c>
      <c r="BA11" s="204">
        <f t="shared" si="1"/>
        <v>4488.4684041472365</v>
      </c>
      <c r="BB11" s="204">
        <f t="shared" si="1"/>
        <v>4936.0366274645103</v>
      </c>
      <c r="BC11" s="204">
        <f t="shared" si="1"/>
        <v>1859.6221985339619</v>
      </c>
      <c r="BD11" s="204">
        <f t="shared" si="1"/>
        <v>1857.2987025423363</v>
      </c>
      <c r="BE11" s="204">
        <f t="shared" si="1"/>
        <v>4454.5777464633084</v>
      </c>
      <c r="BF11" s="204">
        <f t="shared" si="1"/>
        <v>4899.8614623563581</v>
      </c>
      <c r="BG11" s="204">
        <f t="shared" si="1"/>
        <v>1838.694489003592</v>
      </c>
      <c r="BH11" s="204">
        <f t="shared" si="1"/>
        <v>1836.3241734045353</v>
      </c>
      <c r="BI11" s="204">
        <f t="shared" si="1"/>
        <v>4420.6227598519172</v>
      </c>
      <c r="BJ11" s="204">
        <f t="shared" si="1"/>
        <v>4863.6321693334994</v>
      </c>
      <c r="BK11" s="204">
        <f t="shared" si="1"/>
        <v>1817.6356230512629</v>
      </c>
      <c r="BL11" s="204">
        <f t="shared" si="1"/>
        <v>1815.2175444062455</v>
      </c>
      <c r="BM11" s="204">
        <f t="shared" si="1"/>
        <v>4386.5990705166932</v>
      </c>
      <c r="BN11" s="204">
        <f t="shared" si="1"/>
        <v>4827.3443003790517</v>
      </c>
      <c r="BO11" s="204">
        <f t="shared" si="1"/>
        <v>1796.4415122999467</v>
      </c>
      <c r="BP11" s="204">
        <f t="shared" si="1"/>
        <v>1793.9747081596815</v>
      </c>
      <c r="BQ11" s="204">
        <f t="shared" si="1"/>
        <v>4352.5022318382098</v>
      </c>
      <c r="BR11" s="204">
        <f t="shared" si="1"/>
        <v>4790.9933345494137</v>
      </c>
      <c r="BS11" s="204">
        <f t="shared" si="1"/>
        <v>1775.1079931813654</v>
      </c>
      <c r="BT11" s="204">
        <f t="shared" si="1"/>
        <v>1772.5914817027297</v>
      </c>
      <c r="BU11" s="204">
        <f t="shared" si="1"/>
        <v>4318.3277228303778</v>
      </c>
      <c r="BV11" s="204">
        <f t="shared" ref="BV11:DA11" si="2">SUM(BV9:BV10)</f>
        <v>4754.5746764216574</v>
      </c>
      <c r="BW11" s="204">
        <f t="shared" si="2"/>
        <v>1753.6308253850625</v>
      </c>
      <c r="BX11" s="204">
        <f t="shared" si="2"/>
        <v>1751.0636049403042</v>
      </c>
      <c r="BY11" s="204">
        <f t="shared" si="2"/>
        <v>4284.0709465661339</v>
      </c>
      <c r="BZ11" s="204">
        <f t="shared" si="2"/>
        <v>4718.0836545100374</v>
      </c>
      <c r="CA11" s="204">
        <f t="shared" si="2"/>
        <v>1732.005690276415</v>
      </c>
      <c r="CB11" s="204">
        <f t="shared" si="2"/>
        <v>1729.3867390544797</v>
      </c>
      <c r="CC11" s="204">
        <f t="shared" si="2"/>
        <v>4249.7272285717709</v>
      </c>
      <c r="CD11" s="204">
        <f t="shared" si="2"/>
        <v>4681.5155196510214</v>
      </c>
      <c r="CE11" s="204">
        <f t="shared" si="2"/>
        <v>1710.2281892829346</v>
      </c>
      <c r="CF11" s="204">
        <f t="shared" si="2"/>
        <v>1707.5564648827649</v>
      </c>
      <c r="CG11" s="204">
        <f t="shared" si="2"/>
        <v>4215.2918151892882</v>
      </c>
      <c r="CH11" s="204">
        <f t="shared" si="2"/>
        <v>4644.8654433561715</v>
      </c>
      <c r="CI11" s="204">
        <f t="shared" si="2"/>
        <v>1688.2938422482339</v>
      </c>
      <c r="CJ11" s="204">
        <f t="shared" si="2"/>
        <v>1685.5682812638684</v>
      </c>
      <c r="CK11" s="204">
        <f t="shared" si="2"/>
        <v>4180.759871906117</v>
      </c>
      <c r="CL11" s="204">
        <f t="shared" si="2"/>
        <v>4608.1285161322512</v>
      </c>
      <c r="CM11" s="204">
        <f t="shared" si="2"/>
        <v>1666.1980857529932</v>
      </c>
      <c r="CN11" s="204">
        <f t="shared" si="2"/>
        <v>1663.417603350309</v>
      </c>
      <c r="CO11" s="204">
        <f t="shared" si="2"/>
        <v>4146.1264816515677</v>
      </c>
      <c r="CP11" s="204">
        <f t="shared" si="2"/>
        <v>4571.2997457678875</v>
      </c>
      <c r="CQ11" s="204">
        <f t="shared" si="2"/>
        <v>1643.9362714022809</v>
      </c>
      <c r="CR11" s="204">
        <f t="shared" si="2"/>
        <v>1641.0997608872035</v>
      </c>
      <c r="CS11" s="204">
        <f t="shared" si="2"/>
        <v>4111.3866430593098</v>
      </c>
      <c r="CT11" s="204">
        <f t="shared" si="2"/>
        <v>4534.3740555861114</v>
      </c>
      <c r="CU11" s="204">
        <f t="shared" si="2"/>
        <v>1621.503664078522</v>
      </c>
      <c r="CV11" s="204">
        <f t="shared" si="2"/>
        <v>1618.6099964565374</v>
      </c>
      <c r="CW11" s="204">
        <f t="shared" si="2"/>
        <v>4076.5352686952083</v>
      </c>
      <c r="CX11" s="204">
        <f t="shared" si="2"/>
        <v>4497.3462826620735</v>
      </c>
      <c r="CY11" s="204">
        <f t="shared" si="2"/>
        <v>1598.8954401594424</v>
      </c>
      <c r="CZ11" s="204">
        <f t="shared" si="2"/>
        <v>1595.9434636862329</v>
      </c>
      <c r="DA11" s="204">
        <f t="shared" si="2"/>
        <v>4041.5671832498269</v>
      </c>
      <c r="DB11" s="204">
        <f t="shared" ref="DB11:EA11" si="3">SUM(DB9:DB10)</f>
        <v>4460.2111760052694</v>
      </c>
      <c r="DC11" s="204">
        <f t="shared" si="3"/>
        <v>1576.1066857002791</v>
      </c>
      <c r="DD11" s="204">
        <f t="shared" si="3"/>
        <v>1573.0952254233007</v>
      </c>
      <c r="DE11" s="204">
        <f t="shared" si="3"/>
        <v>4006.477121694857</v>
      </c>
      <c r="DF11" s="204">
        <f t="shared" si="3"/>
        <v>4422.9633947055136</v>
      </c>
      <c r="DG11" s="204">
        <f t="shared" si="3"/>
        <v>1553.132394579522</v>
      </c>
      <c r="DH11" s="204">
        <f t="shared" si="3"/>
        <v>1550.0602518703508</v>
      </c>
      <c r="DI11" s="204">
        <f t="shared" si="3"/>
        <v>0</v>
      </c>
      <c r="DJ11" s="204">
        <f t="shared" si="3"/>
        <v>0</v>
      </c>
      <c r="DK11" s="204">
        <f t="shared" si="3"/>
        <v>0</v>
      </c>
      <c r="DL11" s="204">
        <f t="shared" si="3"/>
        <v>0</v>
      </c>
      <c r="DM11" s="204">
        <f t="shared" si="3"/>
        <v>0</v>
      </c>
      <c r="DN11" s="204">
        <f t="shared" si="3"/>
        <v>0</v>
      </c>
      <c r="DO11" s="204">
        <f t="shared" si="3"/>
        <v>0</v>
      </c>
      <c r="DP11" s="204">
        <f t="shared" si="3"/>
        <v>0</v>
      </c>
      <c r="DQ11" s="204">
        <f t="shared" si="3"/>
        <v>0</v>
      </c>
      <c r="DR11" s="204">
        <f t="shared" si="3"/>
        <v>0</v>
      </c>
      <c r="DS11" s="204">
        <f t="shared" si="3"/>
        <v>0</v>
      </c>
      <c r="DT11" s="204">
        <f t="shared" si="3"/>
        <v>0</v>
      </c>
      <c r="DU11" s="204">
        <f t="shared" si="3"/>
        <v>0</v>
      </c>
      <c r="DV11" s="204">
        <f t="shared" si="3"/>
        <v>0</v>
      </c>
      <c r="DW11" s="204">
        <f t="shared" si="3"/>
        <v>0</v>
      </c>
      <c r="DX11" s="204">
        <f t="shared" si="3"/>
        <v>0</v>
      </c>
      <c r="DY11" s="204">
        <f t="shared" si="3"/>
        <v>0</v>
      </c>
      <c r="DZ11" s="204">
        <f t="shared" si="3"/>
        <v>0</v>
      </c>
      <c r="EA11" s="204">
        <f t="shared" si="3"/>
        <v>0</v>
      </c>
    </row>
    <row r="12" spans="1:131" outlineLevel="1" x14ac:dyDescent="0.35"/>
    <row r="13" spans="1:131" outlineLevel="1" x14ac:dyDescent="0.35">
      <c r="A13" s="176"/>
      <c r="D13" s="180"/>
      <c r="E13" s="367" t="s">
        <v>128</v>
      </c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7"/>
      <c r="U13" s="367"/>
      <c r="V13" s="367"/>
      <c r="W13" s="367"/>
      <c r="X13" s="367"/>
      <c r="Y13" s="367"/>
      <c r="Z13" s="367"/>
      <c r="AA13" s="367"/>
      <c r="AB13" s="367"/>
      <c r="AC13" s="367"/>
      <c r="AD13" s="367"/>
      <c r="AE13" s="367"/>
      <c r="AF13" s="367"/>
      <c r="AG13" s="367"/>
      <c r="AH13" s="367"/>
      <c r="AI13" s="367"/>
      <c r="AJ13" s="367"/>
      <c r="AK13" s="367"/>
      <c r="AL13" s="367"/>
      <c r="AM13" s="367"/>
      <c r="AN13" s="367"/>
      <c r="AO13" s="367"/>
      <c r="AP13" s="367"/>
      <c r="AQ13" s="367"/>
      <c r="AR13" s="367"/>
      <c r="AS13" s="367"/>
      <c r="AT13" s="367"/>
      <c r="AU13" s="367"/>
      <c r="AV13" s="367"/>
      <c r="AW13" s="367"/>
      <c r="AX13" s="367"/>
      <c r="AY13" s="367"/>
      <c r="AZ13" s="367"/>
      <c r="BA13" s="367"/>
      <c r="BB13" s="367"/>
      <c r="BC13" s="367"/>
      <c r="BD13" s="367"/>
      <c r="BE13" s="367"/>
      <c r="BF13" s="367"/>
      <c r="BG13" s="367"/>
      <c r="BH13" s="367"/>
      <c r="BI13" s="367"/>
      <c r="BJ13" s="367"/>
      <c r="BK13" s="367"/>
      <c r="BL13" s="367"/>
      <c r="BM13" s="367"/>
      <c r="BN13" s="367"/>
      <c r="BO13" s="367"/>
      <c r="BP13" s="367"/>
      <c r="BQ13" s="367"/>
      <c r="BR13" s="367"/>
      <c r="BS13" s="367"/>
      <c r="BT13" s="367"/>
      <c r="BU13" s="367"/>
      <c r="BV13" s="367"/>
      <c r="BW13" s="367"/>
      <c r="BX13" s="367"/>
      <c r="BY13" s="367"/>
      <c r="BZ13" s="367"/>
      <c r="CA13" s="367"/>
      <c r="CB13" s="367"/>
      <c r="CC13" s="367"/>
      <c r="CD13" s="367"/>
      <c r="CE13" s="367"/>
      <c r="CF13" s="367"/>
      <c r="CG13" s="367"/>
      <c r="CH13" s="367"/>
      <c r="CI13" s="367"/>
      <c r="CJ13" s="367"/>
      <c r="CK13" s="367"/>
      <c r="CL13" s="367"/>
      <c r="CM13" s="367"/>
      <c r="CN13" s="367"/>
      <c r="CO13" s="367"/>
      <c r="CP13" s="367"/>
      <c r="CQ13" s="367"/>
      <c r="CR13" s="367"/>
      <c r="CS13" s="367"/>
      <c r="CT13" s="367"/>
      <c r="CU13" s="367"/>
      <c r="CV13" s="367"/>
      <c r="CW13" s="367"/>
      <c r="CX13" s="367"/>
      <c r="CY13" s="367"/>
      <c r="CZ13" s="367"/>
      <c r="DA13" s="367"/>
      <c r="DB13" s="367"/>
      <c r="DC13" s="367"/>
      <c r="DD13" s="367"/>
      <c r="DE13" s="367"/>
      <c r="DF13" s="367"/>
      <c r="DG13" s="367"/>
      <c r="DH13" s="367"/>
      <c r="DI13" s="367"/>
      <c r="DJ13" s="367"/>
      <c r="DK13" s="367"/>
      <c r="DL13" s="367"/>
      <c r="DM13" s="367"/>
      <c r="DN13" s="367"/>
      <c r="DO13" s="367"/>
      <c r="DP13" s="367"/>
      <c r="DQ13" s="367"/>
      <c r="DR13" s="367"/>
      <c r="DS13" s="367"/>
      <c r="DT13" s="367"/>
      <c r="DU13" s="367"/>
      <c r="DV13" s="367"/>
      <c r="DW13" s="367"/>
      <c r="DX13" s="367"/>
      <c r="DY13" s="367"/>
      <c r="DZ13" s="367"/>
      <c r="EA13" s="367"/>
    </row>
    <row r="14" spans="1:131" outlineLevel="1" x14ac:dyDescent="0.35">
      <c r="E14" s="179" t="s">
        <v>52</v>
      </c>
      <c r="F14" s="179"/>
      <c r="G14" s="179" t="str">
        <f xml:space="preserve"> SMU</f>
        <v>$ 000s</v>
      </c>
      <c r="H14" s="179">
        <f xml:space="preserve"> SUM(J14:EA14)</f>
        <v>322667.04122730839</v>
      </c>
      <c r="I14" s="179"/>
      <c r="J14" s="179">
        <f t="shared" ref="J14:AO14" si="4" xml:space="preserve"> J11 + SUM(J13:J13)</f>
        <v>0</v>
      </c>
      <c r="K14" s="179">
        <f t="shared" si="4"/>
        <v>0</v>
      </c>
      <c r="L14" s="179">
        <f t="shared" si="4"/>
        <v>0</v>
      </c>
      <c r="M14" s="179">
        <f t="shared" si="4"/>
        <v>4824.75</v>
      </c>
      <c r="N14" s="179">
        <f t="shared" si="4"/>
        <v>5295.7406250000004</v>
      </c>
      <c r="O14" s="179">
        <f t="shared" si="4"/>
        <v>2062.5343281249989</v>
      </c>
      <c r="P14" s="179">
        <f t="shared" si="4"/>
        <v>2060.6310622656251</v>
      </c>
      <c r="Q14" s="179">
        <f t="shared" si="4"/>
        <v>4791.2770487336711</v>
      </c>
      <c r="R14" s="179">
        <f t="shared" si="4"/>
        <v>5259.8770906937561</v>
      </c>
      <c r="S14" s="179">
        <f t="shared" si="4"/>
        <v>2042.7088144556815</v>
      </c>
      <c r="T14" s="179">
        <f t="shared" si="4"/>
        <v>2040.7671968364189</v>
      </c>
      <c r="U14" s="179">
        <f t="shared" si="4"/>
        <v>4757.7798200412162</v>
      </c>
      <c r="V14" s="179">
        <f t="shared" si="4"/>
        <v>5224.000218361738</v>
      </c>
      <c r="W14" s="179">
        <f t="shared" si="4"/>
        <v>2022.7892127952941</v>
      </c>
      <c r="X14" s="179">
        <f t="shared" si="4"/>
        <v>2020.8084706089812</v>
      </c>
      <c r="Y14" s="179">
        <f t="shared" si="4"/>
        <v>4724.2545897984583</v>
      </c>
      <c r="Z14" s="179">
        <f t="shared" si="4"/>
        <v>5188.1062102303531</v>
      </c>
      <c r="AA14" s="179">
        <f t="shared" si="4"/>
        <v>2002.7721077907047</v>
      </c>
      <c r="AB14" s="179">
        <f t="shared" si="4"/>
        <v>2000.7514526577284</v>
      </c>
      <c r="AC14" s="179">
        <f t="shared" si="4"/>
        <v>4690.6975749323938</v>
      </c>
      <c r="AD14" s="179">
        <f t="shared" si="4"/>
        <v>5152.191209556212</v>
      </c>
      <c r="AE14" s="179">
        <f t="shared" si="4"/>
        <v>1982.6540228270774</v>
      </c>
      <c r="AF14" s="179">
        <f t="shared" si="4"/>
        <v>1980.5926504815811</v>
      </c>
      <c r="AG14" s="179">
        <f t="shared" si="4"/>
        <v>4657.1049321532691</v>
      </c>
      <c r="AH14" s="179">
        <f t="shared" si="4"/>
        <v>5116.2512993505097</v>
      </c>
      <c r="AI14" s="179">
        <f t="shared" si="4"/>
        <v>1962.4314187558036</v>
      </c>
      <c r="AJ14" s="179">
        <f t="shared" si="4"/>
        <v>1960.3285087255713</v>
      </c>
      <c r="AK14" s="179">
        <f t="shared" si="4"/>
        <v>4623.4727566615193</v>
      </c>
      <c r="AL14" s="179">
        <f t="shared" si="4"/>
        <v>5080.2825010781335</v>
      </c>
      <c r="AM14" s="179">
        <f t="shared" si="4"/>
        <v>1942.1006925969973</v>
      </c>
      <c r="AN14" s="179">
        <f t="shared" si="4"/>
        <v>1939.9554078768863</v>
      </c>
      <c r="AO14" s="179">
        <f t="shared" si="4"/>
        <v>4589.7970808290256</v>
      </c>
      <c r="AP14" s="179">
        <f t="shared" ref="AP14:BU14" si="5" xml:space="preserve"> AP11 + SUM(AP13:AP13)</f>
        <v>5044.2807733309892</v>
      </c>
      <c r="AQ14" s="179">
        <f t="shared" si="5"/>
        <v>1921.6581762160254</v>
      </c>
      <c r="AR14" s="179">
        <f t="shared" si="5"/>
        <v>1919.4696629348209</v>
      </c>
      <c r="AS14" s="179">
        <f t="shared" si="5"/>
        <v>4556.0738728542283</v>
      </c>
      <c r="AT14" s="179">
        <f t="shared" si="5"/>
        <v>5008.2420104750345</v>
      </c>
      <c r="AU14" s="179">
        <f t="shared" si="5"/>
        <v>1901.1001349735598</v>
      </c>
      <c r="AV14" s="179">
        <f t="shared" si="5"/>
        <v>1898.867522054114</v>
      </c>
      <c r="AW14" s="179">
        <f t="shared" si="5"/>
        <v>4522.2990353904879</v>
      </c>
      <c r="AX14" s="179">
        <f t="shared" si="5"/>
        <v>4972.1620412704606</v>
      </c>
      <c r="AY14" s="179">
        <f t="shared" si="5"/>
        <v>1880.4227663486026</v>
      </c>
      <c r="AZ14" s="179">
        <f t="shared" si="5"/>
        <v>1878.1451651611287</v>
      </c>
      <c r="BA14" s="179">
        <f t="shared" si="5"/>
        <v>4488.4684041472365</v>
      </c>
      <c r="BB14" s="179">
        <f t="shared" si="5"/>
        <v>4936.0366274645103</v>
      </c>
      <c r="BC14" s="179">
        <f t="shared" si="5"/>
        <v>1859.6221985339619</v>
      </c>
      <c r="BD14" s="179">
        <f t="shared" si="5"/>
        <v>1857.2987025423363</v>
      </c>
      <c r="BE14" s="179">
        <f t="shared" si="5"/>
        <v>4454.5777464633084</v>
      </c>
      <c r="BF14" s="179">
        <f t="shared" si="5"/>
        <v>4899.8614623563581</v>
      </c>
      <c r="BG14" s="179">
        <f t="shared" si="5"/>
        <v>1838.694489003592</v>
      </c>
      <c r="BH14" s="179">
        <f t="shared" si="5"/>
        <v>1836.3241734045353</v>
      </c>
      <c r="BI14" s="179">
        <f t="shared" si="5"/>
        <v>4420.6227598519172</v>
      </c>
      <c r="BJ14" s="179">
        <f t="shared" si="5"/>
        <v>4863.6321693334994</v>
      </c>
      <c r="BK14" s="179">
        <f t="shared" si="5"/>
        <v>1817.6356230512629</v>
      </c>
      <c r="BL14" s="179">
        <f t="shared" si="5"/>
        <v>1815.2175444062455</v>
      </c>
      <c r="BM14" s="179">
        <f t="shared" si="5"/>
        <v>4386.5990705166932</v>
      </c>
      <c r="BN14" s="179">
        <f t="shared" si="5"/>
        <v>4827.3443003790517</v>
      </c>
      <c r="BO14" s="179">
        <f t="shared" si="5"/>
        <v>1796.4415122999467</v>
      </c>
      <c r="BP14" s="179">
        <f t="shared" si="5"/>
        <v>1793.9747081596815</v>
      </c>
      <c r="BQ14" s="179">
        <f t="shared" si="5"/>
        <v>4352.5022318382098</v>
      </c>
      <c r="BR14" s="179">
        <f t="shared" si="5"/>
        <v>4790.9933345494137</v>
      </c>
      <c r="BS14" s="179">
        <f t="shared" si="5"/>
        <v>1775.1079931813654</v>
      </c>
      <c r="BT14" s="179">
        <f t="shared" si="5"/>
        <v>1772.5914817027297</v>
      </c>
      <c r="BU14" s="179">
        <f t="shared" si="5"/>
        <v>4318.3277228303778</v>
      </c>
      <c r="BV14" s="179">
        <f t="shared" ref="BV14:DA14" si="6" xml:space="preserve"> BV11 + SUM(BV13:BV13)</f>
        <v>4754.5746764216574</v>
      </c>
      <c r="BW14" s="179">
        <f t="shared" si="6"/>
        <v>1753.6308253850625</v>
      </c>
      <c r="BX14" s="179">
        <f t="shared" si="6"/>
        <v>1751.0636049403042</v>
      </c>
      <c r="BY14" s="179">
        <f t="shared" si="6"/>
        <v>4284.0709465661339</v>
      </c>
      <c r="BZ14" s="179">
        <f t="shared" si="6"/>
        <v>4718.0836545100374</v>
      </c>
      <c r="CA14" s="179">
        <f t="shared" si="6"/>
        <v>1732.005690276415</v>
      </c>
      <c r="CB14" s="179">
        <f t="shared" si="6"/>
        <v>1729.3867390544797</v>
      </c>
      <c r="CC14" s="179">
        <f t="shared" si="6"/>
        <v>4249.7272285717709</v>
      </c>
      <c r="CD14" s="179">
        <f t="shared" si="6"/>
        <v>4681.5155196510214</v>
      </c>
      <c r="CE14" s="179">
        <f t="shared" si="6"/>
        <v>1710.2281892829346</v>
      </c>
      <c r="CF14" s="179">
        <f t="shared" si="6"/>
        <v>1707.5564648827649</v>
      </c>
      <c r="CG14" s="179">
        <f t="shared" si="6"/>
        <v>4215.2918151892882</v>
      </c>
      <c r="CH14" s="179">
        <f t="shared" si="6"/>
        <v>4644.8654433561715</v>
      </c>
      <c r="CI14" s="179">
        <f t="shared" si="6"/>
        <v>1688.2938422482339</v>
      </c>
      <c r="CJ14" s="179">
        <f t="shared" si="6"/>
        <v>1685.5682812638684</v>
      </c>
      <c r="CK14" s="179">
        <f t="shared" si="6"/>
        <v>4180.759871906117</v>
      </c>
      <c r="CL14" s="179">
        <f t="shared" si="6"/>
        <v>4608.1285161322512</v>
      </c>
      <c r="CM14" s="179">
        <f t="shared" si="6"/>
        <v>1666.1980857529932</v>
      </c>
      <c r="CN14" s="179">
        <f t="shared" si="6"/>
        <v>1663.417603350309</v>
      </c>
      <c r="CO14" s="179">
        <f t="shared" si="6"/>
        <v>4146.1264816515677</v>
      </c>
      <c r="CP14" s="179">
        <f t="shared" si="6"/>
        <v>4571.2997457678875</v>
      </c>
      <c r="CQ14" s="179">
        <f t="shared" si="6"/>
        <v>1643.9362714022809</v>
      </c>
      <c r="CR14" s="179">
        <f t="shared" si="6"/>
        <v>1641.0997608872035</v>
      </c>
      <c r="CS14" s="179">
        <f t="shared" si="6"/>
        <v>4111.3866430593098</v>
      </c>
      <c r="CT14" s="179">
        <f t="shared" si="6"/>
        <v>4534.3740555861114</v>
      </c>
      <c r="CU14" s="179">
        <f t="shared" si="6"/>
        <v>1621.503664078522</v>
      </c>
      <c r="CV14" s="179">
        <f t="shared" si="6"/>
        <v>1618.6099964565374</v>
      </c>
      <c r="CW14" s="179">
        <f t="shared" si="6"/>
        <v>4076.5352686952083</v>
      </c>
      <c r="CX14" s="179">
        <f t="shared" si="6"/>
        <v>4497.3462826620735</v>
      </c>
      <c r="CY14" s="179">
        <f t="shared" si="6"/>
        <v>1598.8954401594424</v>
      </c>
      <c r="CZ14" s="179">
        <f t="shared" si="6"/>
        <v>1595.9434636862329</v>
      </c>
      <c r="DA14" s="179">
        <f t="shared" si="6"/>
        <v>4041.5671832498269</v>
      </c>
      <c r="DB14" s="179">
        <f t="shared" ref="DB14:EA14" si="7" xml:space="preserve"> DB11 + SUM(DB13:DB13)</f>
        <v>4460.2111760052694</v>
      </c>
      <c r="DC14" s="179">
        <f t="shared" si="7"/>
        <v>1576.1066857002791</v>
      </c>
      <c r="DD14" s="179">
        <f t="shared" si="7"/>
        <v>1573.0952254233007</v>
      </c>
      <c r="DE14" s="179">
        <f t="shared" si="7"/>
        <v>4006.477121694857</v>
      </c>
      <c r="DF14" s="179">
        <f t="shared" si="7"/>
        <v>4422.9633947055136</v>
      </c>
      <c r="DG14" s="179">
        <f t="shared" si="7"/>
        <v>1553.132394579522</v>
      </c>
      <c r="DH14" s="179">
        <f t="shared" si="7"/>
        <v>1550.0602518703508</v>
      </c>
      <c r="DI14" s="179">
        <f t="shared" si="7"/>
        <v>0</v>
      </c>
      <c r="DJ14" s="179">
        <f t="shared" si="7"/>
        <v>0</v>
      </c>
      <c r="DK14" s="179">
        <f t="shared" si="7"/>
        <v>0</v>
      </c>
      <c r="DL14" s="179">
        <f t="shared" si="7"/>
        <v>0</v>
      </c>
      <c r="DM14" s="179">
        <f t="shared" si="7"/>
        <v>0</v>
      </c>
      <c r="DN14" s="179">
        <f t="shared" si="7"/>
        <v>0</v>
      </c>
      <c r="DO14" s="179">
        <f t="shared" si="7"/>
        <v>0</v>
      </c>
      <c r="DP14" s="179">
        <f t="shared" si="7"/>
        <v>0</v>
      </c>
      <c r="DQ14" s="179">
        <f t="shared" si="7"/>
        <v>0</v>
      </c>
      <c r="DR14" s="179">
        <f t="shared" si="7"/>
        <v>0</v>
      </c>
      <c r="DS14" s="179">
        <f t="shared" si="7"/>
        <v>0</v>
      </c>
      <c r="DT14" s="179">
        <f t="shared" si="7"/>
        <v>0</v>
      </c>
      <c r="DU14" s="179">
        <f t="shared" si="7"/>
        <v>0</v>
      </c>
      <c r="DV14" s="179">
        <f t="shared" si="7"/>
        <v>0</v>
      </c>
      <c r="DW14" s="179">
        <f t="shared" si="7"/>
        <v>0</v>
      </c>
      <c r="DX14" s="179">
        <f t="shared" si="7"/>
        <v>0</v>
      </c>
      <c r="DY14" s="179">
        <f t="shared" si="7"/>
        <v>0</v>
      </c>
      <c r="DZ14" s="179">
        <f t="shared" si="7"/>
        <v>0</v>
      </c>
      <c r="EA14" s="179">
        <f t="shared" si="7"/>
        <v>0</v>
      </c>
    </row>
    <row r="15" spans="1:131" outlineLevel="1" x14ac:dyDescent="0.35"/>
    <row r="16" spans="1:131" outlineLevel="1" x14ac:dyDescent="0.35">
      <c r="A16" s="176"/>
      <c r="D16" s="180"/>
      <c r="E16" s="367" t="s">
        <v>129</v>
      </c>
      <c r="F16" s="367"/>
      <c r="G16" s="367"/>
      <c r="H16" s="367"/>
      <c r="I16" s="367"/>
      <c r="J16" s="367"/>
      <c r="K16" s="367"/>
      <c r="L16" s="367"/>
      <c r="M16" s="367"/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7"/>
      <c r="Y16" s="367"/>
      <c r="Z16" s="367"/>
      <c r="AA16" s="367"/>
      <c r="AB16" s="367"/>
      <c r="AC16" s="367"/>
      <c r="AD16" s="367"/>
      <c r="AE16" s="367"/>
      <c r="AF16" s="367"/>
      <c r="AG16" s="367"/>
      <c r="AH16" s="367"/>
      <c r="AI16" s="367"/>
      <c r="AJ16" s="367"/>
      <c r="AK16" s="367"/>
      <c r="AL16" s="367"/>
      <c r="AM16" s="367"/>
      <c r="AN16" s="367"/>
      <c r="AO16" s="367"/>
      <c r="AP16" s="367"/>
      <c r="AQ16" s="367"/>
      <c r="AR16" s="367"/>
      <c r="AS16" s="367"/>
      <c r="AT16" s="367"/>
      <c r="AU16" s="367"/>
      <c r="AV16" s="367"/>
      <c r="AW16" s="367"/>
      <c r="AX16" s="367"/>
      <c r="AY16" s="367"/>
      <c r="AZ16" s="367"/>
      <c r="BA16" s="367"/>
      <c r="BB16" s="367"/>
      <c r="BC16" s="367"/>
      <c r="BD16" s="367"/>
      <c r="BE16" s="367"/>
      <c r="BF16" s="367"/>
      <c r="BG16" s="367"/>
      <c r="BH16" s="367"/>
      <c r="BI16" s="367"/>
      <c r="BJ16" s="367"/>
      <c r="BK16" s="367"/>
      <c r="BL16" s="367"/>
      <c r="BM16" s="367"/>
      <c r="BN16" s="367"/>
      <c r="BO16" s="367"/>
      <c r="BP16" s="367"/>
      <c r="BQ16" s="367"/>
      <c r="BR16" s="367"/>
      <c r="BS16" s="367"/>
      <c r="BT16" s="367"/>
      <c r="BU16" s="367"/>
      <c r="BV16" s="367"/>
      <c r="BW16" s="367"/>
      <c r="BX16" s="367"/>
      <c r="BY16" s="367"/>
      <c r="BZ16" s="367"/>
      <c r="CA16" s="367"/>
      <c r="CB16" s="367"/>
      <c r="CC16" s="367"/>
      <c r="CD16" s="367"/>
      <c r="CE16" s="367"/>
      <c r="CF16" s="367"/>
      <c r="CG16" s="367"/>
      <c r="CH16" s="367"/>
      <c r="CI16" s="367"/>
      <c r="CJ16" s="367"/>
      <c r="CK16" s="367"/>
      <c r="CL16" s="367"/>
      <c r="CM16" s="367"/>
      <c r="CN16" s="367"/>
      <c r="CO16" s="367"/>
      <c r="CP16" s="367"/>
      <c r="CQ16" s="367"/>
      <c r="CR16" s="367"/>
      <c r="CS16" s="367"/>
      <c r="CT16" s="367"/>
      <c r="CU16" s="367"/>
      <c r="CV16" s="367"/>
      <c r="CW16" s="367"/>
      <c r="CX16" s="367"/>
      <c r="CY16" s="367"/>
      <c r="CZ16" s="367"/>
      <c r="DA16" s="367"/>
      <c r="DB16" s="367"/>
      <c r="DC16" s="367"/>
      <c r="DD16" s="367"/>
      <c r="DE16" s="367"/>
      <c r="DF16" s="367"/>
      <c r="DG16" s="367"/>
      <c r="DH16" s="367"/>
      <c r="DI16" s="367"/>
      <c r="DJ16" s="367"/>
      <c r="DK16" s="367"/>
      <c r="DL16" s="367"/>
      <c r="DM16" s="367"/>
      <c r="DN16" s="367"/>
      <c r="DO16" s="367"/>
      <c r="DP16" s="367"/>
      <c r="DQ16" s="367"/>
      <c r="DR16" s="367"/>
      <c r="DS16" s="367"/>
      <c r="DT16" s="367"/>
      <c r="DU16" s="367"/>
      <c r="DV16" s="367"/>
      <c r="DW16" s="367"/>
      <c r="DX16" s="367"/>
      <c r="DY16" s="367"/>
      <c r="DZ16" s="367"/>
      <c r="EA16" s="367"/>
    </row>
    <row r="17" spans="1:131" outlineLevel="1" x14ac:dyDescent="0.35">
      <c r="A17" s="176"/>
      <c r="D17" s="180"/>
      <c r="E17" s="367" t="s">
        <v>130</v>
      </c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7"/>
      <c r="AA17" s="367"/>
      <c r="AB17" s="367"/>
      <c r="AC17" s="367"/>
      <c r="AD17" s="367"/>
      <c r="AE17" s="367"/>
      <c r="AF17" s="367"/>
      <c r="AG17" s="367"/>
      <c r="AH17" s="367"/>
      <c r="AI17" s="367"/>
      <c r="AJ17" s="367"/>
      <c r="AK17" s="367"/>
      <c r="AL17" s="367"/>
      <c r="AM17" s="367"/>
      <c r="AN17" s="367"/>
      <c r="AO17" s="367"/>
      <c r="AP17" s="367"/>
      <c r="AQ17" s="367"/>
      <c r="AR17" s="367"/>
      <c r="AS17" s="367"/>
      <c r="AT17" s="367"/>
      <c r="AU17" s="367"/>
      <c r="AV17" s="367"/>
      <c r="AW17" s="367"/>
      <c r="AX17" s="367"/>
      <c r="AY17" s="367"/>
      <c r="AZ17" s="367"/>
      <c r="BA17" s="367"/>
      <c r="BB17" s="367"/>
      <c r="BC17" s="367"/>
      <c r="BD17" s="367"/>
      <c r="BE17" s="367"/>
      <c r="BF17" s="367"/>
      <c r="BG17" s="367"/>
      <c r="BH17" s="367"/>
      <c r="BI17" s="367"/>
      <c r="BJ17" s="367"/>
      <c r="BK17" s="367"/>
      <c r="BL17" s="367"/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7"/>
      <c r="DD17" s="367"/>
      <c r="DE17" s="367"/>
      <c r="DF17" s="367"/>
      <c r="DG17" s="367"/>
      <c r="DH17" s="367"/>
      <c r="DI17" s="367"/>
      <c r="DJ17" s="367"/>
      <c r="DK17" s="367"/>
      <c r="DL17" s="367"/>
      <c r="DM17" s="367"/>
      <c r="DN17" s="367"/>
      <c r="DO17" s="367"/>
      <c r="DP17" s="367"/>
      <c r="DQ17" s="367"/>
      <c r="DR17" s="367"/>
      <c r="DS17" s="367"/>
      <c r="DT17" s="367"/>
      <c r="DU17" s="367"/>
      <c r="DV17" s="367"/>
      <c r="DW17" s="367"/>
      <c r="DX17" s="367"/>
      <c r="DY17" s="367"/>
      <c r="DZ17" s="367"/>
      <c r="EA17" s="367"/>
    </row>
    <row r="18" spans="1:131" outlineLevel="1" x14ac:dyDescent="0.35">
      <c r="E18" s="367" t="s">
        <v>131</v>
      </c>
      <c r="F18" s="367"/>
      <c r="G18" s="367"/>
      <c r="H18" s="367"/>
      <c r="I18" s="367"/>
      <c r="J18" s="367"/>
      <c r="K18" s="367"/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W18" s="367"/>
      <c r="X18" s="367"/>
      <c r="Y18" s="367"/>
      <c r="Z18" s="367"/>
      <c r="AA18" s="367"/>
      <c r="AB18" s="367"/>
      <c r="AC18" s="367"/>
      <c r="AD18" s="367"/>
      <c r="AE18" s="367"/>
      <c r="AF18" s="367"/>
      <c r="AG18" s="367"/>
      <c r="AH18" s="367"/>
      <c r="AI18" s="367"/>
      <c r="AJ18" s="367"/>
      <c r="AK18" s="367"/>
      <c r="AL18" s="367"/>
      <c r="AM18" s="367"/>
      <c r="AN18" s="367"/>
      <c r="AO18" s="367"/>
      <c r="AP18" s="367"/>
      <c r="AQ18" s="367"/>
      <c r="AR18" s="367"/>
      <c r="AS18" s="367"/>
      <c r="AT18" s="367"/>
      <c r="AU18" s="367"/>
      <c r="AV18" s="367"/>
      <c r="AW18" s="367"/>
      <c r="AX18" s="367"/>
      <c r="AY18" s="367"/>
      <c r="AZ18" s="367"/>
      <c r="BA18" s="367"/>
      <c r="BB18" s="367"/>
      <c r="BC18" s="367"/>
      <c r="BD18" s="367"/>
      <c r="BE18" s="367"/>
      <c r="BF18" s="367"/>
      <c r="BG18" s="367"/>
      <c r="BH18" s="367"/>
      <c r="BI18" s="367"/>
      <c r="BJ18" s="367"/>
      <c r="BK18" s="367"/>
      <c r="BL18" s="367"/>
      <c r="BM18" s="367"/>
      <c r="BN18" s="367"/>
      <c r="BO18" s="367"/>
      <c r="BP18" s="367"/>
      <c r="BQ18" s="367"/>
      <c r="BR18" s="367"/>
      <c r="BS18" s="367"/>
      <c r="BT18" s="367"/>
      <c r="BU18" s="367"/>
      <c r="BV18" s="367"/>
      <c r="BW18" s="367"/>
      <c r="BX18" s="367"/>
      <c r="BY18" s="367"/>
      <c r="BZ18" s="367"/>
      <c r="CA18" s="367"/>
      <c r="CB18" s="367"/>
      <c r="CC18" s="367"/>
      <c r="CD18" s="367"/>
      <c r="CE18" s="367"/>
      <c r="CF18" s="367"/>
      <c r="CG18" s="367"/>
      <c r="CH18" s="367"/>
      <c r="CI18" s="367"/>
      <c r="CJ18" s="367"/>
      <c r="CK18" s="367"/>
      <c r="CL18" s="367"/>
      <c r="CM18" s="367"/>
      <c r="CN18" s="367"/>
      <c r="CO18" s="367"/>
      <c r="CP18" s="367"/>
      <c r="CQ18" s="367"/>
      <c r="CR18" s="367"/>
      <c r="CS18" s="367"/>
      <c r="CT18" s="367"/>
      <c r="CU18" s="367"/>
      <c r="CV18" s="367"/>
      <c r="CW18" s="367"/>
      <c r="CX18" s="367"/>
      <c r="CY18" s="367"/>
      <c r="CZ18" s="367"/>
      <c r="DA18" s="367"/>
      <c r="DB18" s="367"/>
      <c r="DC18" s="367"/>
      <c r="DD18" s="367"/>
      <c r="DE18" s="367"/>
      <c r="DF18" s="367"/>
      <c r="DG18" s="367"/>
      <c r="DH18" s="367"/>
      <c r="DI18" s="367"/>
      <c r="DJ18" s="367"/>
      <c r="DK18" s="367"/>
      <c r="DL18" s="367"/>
      <c r="DM18" s="367"/>
      <c r="DN18" s="367"/>
      <c r="DO18" s="367"/>
      <c r="DP18" s="367"/>
      <c r="DQ18" s="367"/>
      <c r="DR18" s="367"/>
      <c r="DS18" s="367"/>
      <c r="DT18" s="367"/>
      <c r="DU18" s="367"/>
      <c r="DV18" s="367"/>
      <c r="DW18" s="367"/>
      <c r="DX18" s="367"/>
      <c r="DY18" s="367"/>
      <c r="DZ18" s="367"/>
      <c r="EA18" s="367"/>
    </row>
    <row r="19" spans="1:131" outlineLevel="1" x14ac:dyDescent="0.35">
      <c r="E19" s="179" t="s">
        <v>110</v>
      </c>
      <c r="F19" s="179"/>
      <c r="G19" s="179" t="str">
        <f xml:space="preserve"> SMU</f>
        <v>$ 000s</v>
      </c>
      <c r="H19" s="179">
        <f xml:space="preserve"> SUM(J19:EA19)</f>
        <v>322667.04122730839</v>
      </c>
      <c r="I19" s="179"/>
      <c r="J19" s="179">
        <f t="shared" ref="J19:AO19" si="8" xml:space="preserve"> J14 + SUM(J16:J18)</f>
        <v>0</v>
      </c>
      <c r="K19" s="179">
        <f t="shared" si="8"/>
        <v>0</v>
      </c>
      <c r="L19" s="179">
        <f t="shared" si="8"/>
        <v>0</v>
      </c>
      <c r="M19" s="179">
        <f t="shared" si="8"/>
        <v>4824.75</v>
      </c>
      <c r="N19" s="179">
        <f t="shared" si="8"/>
        <v>5295.7406250000004</v>
      </c>
      <c r="O19" s="179">
        <f t="shared" si="8"/>
        <v>2062.5343281249989</v>
      </c>
      <c r="P19" s="179">
        <f t="shared" si="8"/>
        <v>2060.6310622656251</v>
      </c>
      <c r="Q19" s="179">
        <f t="shared" si="8"/>
        <v>4791.2770487336711</v>
      </c>
      <c r="R19" s="179">
        <f t="shared" si="8"/>
        <v>5259.8770906937561</v>
      </c>
      <c r="S19" s="179">
        <f t="shared" si="8"/>
        <v>2042.7088144556815</v>
      </c>
      <c r="T19" s="179">
        <f t="shared" si="8"/>
        <v>2040.7671968364189</v>
      </c>
      <c r="U19" s="179">
        <f t="shared" si="8"/>
        <v>4757.7798200412162</v>
      </c>
      <c r="V19" s="179">
        <f t="shared" si="8"/>
        <v>5224.000218361738</v>
      </c>
      <c r="W19" s="179">
        <f t="shared" si="8"/>
        <v>2022.7892127952941</v>
      </c>
      <c r="X19" s="179">
        <f t="shared" si="8"/>
        <v>2020.8084706089812</v>
      </c>
      <c r="Y19" s="179">
        <f t="shared" si="8"/>
        <v>4724.2545897984583</v>
      </c>
      <c r="Z19" s="179">
        <f t="shared" si="8"/>
        <v>5188.1062102303531</v>
      </c>
      <c r="AA19" s="179">
        <f t="shared" si="8"/>
        <v>2002.7721077907047</v>
      </c>
      <c r="AB19" s="179">
        <f t="shared" si="8"/>
        <v>2000.7514526577284</v>
      </c>
      <c r="AC19" s="179">
        <f t="shared" si="8"/>
        <v>4690.6975749323938</v>
      </c>
      <c r="AD19" s="179">
        <f t="shared" si="8"/>
        <v>5152.191209556212</v>
      </c>
      <c r="AE19" s="179">
        <f t="shared" si="8"/>
        <v>1982.6540228270774</v>
      </c>
      <c r="AF19" s="179">
        <f t="shared" si="8"/>
        <v>1980.5926504815811</v>
      </c>
      <c r="AG19" s="179">
        <f t="shared" si="8"/>
        <v>4657.1049321532691</v>
      </c>
      <c r="AH19" s="179">
        <f t="shared" si="8"/>
        <v>5116.2512993505097</v>
      </c>
      <c r="AI19" s="179">
        <f t="shared" si="8"/>
        <v>1962.4314187558036</v>
      </c>
      <c r="AJ19" s="179">
        <f t="shared" si="8"/>
        <v>1960.3285087255713</v>
      </c>
      <c r="AK19" s="179">
        <f t="shared" si="8"/>
        <v>4623.4727566615193</v>
      </c>
      <c r="AL19" s="179">
        <f t="shared" si="8"/>
        <v>5080.2825010781335</v>
      </c>
      <c r="AM19" s="179">
        <f t="shared" si="8"/>
        <v>1942.1006925969973</v>
      </c>
      <c r="AN19" s="179">
        <f t="shared" si="8"/>
        <v>1939.9554078768863</v>
      </c>
      <c r="AO19" s="179">
        <f t="shared" si="8"/>
        <v>4589.7970808290256</v>
      </c>
      <c r="AP19" s="179">
        <f t="shared" ref="AP19:BU19" si="9" xml:space="preserve"> AP14 + SUM(AP16:AP18)</f>
        <v>5044.2807733309892</v>
      </c>
      <c r="AQ19" s="179">
        <f t="shared" si="9"/>
        <v>1921.6581762160254</v>
      </c>
      <c r="AR19" s="179">
        <f t="shared" si="9"/>
        <v>1919.4696629348209</v>
      </c>
      <c r="AS19" s="179">
        <f t="shared" si="9"/>
        <v>4556.0738728542283</v>
      </c>
      <c r="AT19" s="179">
        <f t="shared" si="9"/>
        <v>5008.2420104750345</v>
      </c>
      <c r="AU19" s="179">
        <f t="shared" si="9"/>
        <v>1901.1001349735598</v>
      </c>
      <c r="AV19" s="179">
        <f t="shared" si="9"/>
        <v>1898.867522054114</v>
      </c>
      <c r="AW19" s="179">
        <f t="shared" si="9"/>
        <v>4522.2990353904879</v>
      </c>
      <c r="AX19" s="179">
        <f t="shared" si="9"/>
        <v>4972.1620412704606</v>
      </c>
      <c r="AY19" s="179">
        <f t="shared" si="9"/>
        <v>1880.4227663486026</v>
      </c>
      <c r="AZ19" s="179">
        <f t="shared" si="9"/>
        <v>1878.1451651611287</v>
      </c>
      <c r="BA19" s="179">
        <f t="shared" si="9"/>
        <v>4488.4684041472365</v>
      </c>
      <c r="BB19" s="179">
        <f t="shared" si="9"/>
        <v>4936.0366274645103</v>
      </c>
      <c r="BC19" s="179">
        <f t="shared" si="9"/>
        <v>1859.6221985339619</v>
      </c>
      <c r="BD19" s="179">
        <f t="shared" si="9"/>
        <v>1857.2987025423363</v>
      </c>
      <c r="BE19" s="179">
        <f t="shared" si="9"/>
        <v>4454.5777464633084</v>
      </c>
      <c r="BF19" s="179">
        <f t="shared" si="9"/>
        <v>4899.8614623563581</v>
      </c>
      <c r="BG19" s="179">
        <f t="shared" si="9"/>
        <v>1838.694489003592</v>
      </c>
      <c r="BH19" s="179">
        <f t="shared" si="9"/>
        <v>1836.3241734045353</v>
      </c>
      <c r="BI19" s="179">
        <f t="shared" si="9"/>
        <v>4420.6227598519172</v>
      </c>
      <c r="BJ19" s="179">
        <f t="shared" si="9"/>
        <v>4863.6321693334994</v>
      </c>
      <c r="BK19" s="179">
        <f t="shared" si="9"/>
        <v>1817.6356230512629</v>
      </c>
      <c r="BL19" s="179">
        <f t="shared" si="9"/>
        <v>1815.2175444062455</v>
      </c>
      <c r="BM19" s="179">
        <f t="shared" si="9"/>
        <v>4386.5990705166932</v>
      </c>
      <c r="BN19" s="179">
        <f t="shared" si="9"/>
        <v>4827.3443003790517</v>
      </c>
      <c r="BO19" s="179">
        <f t="shared" si="9"/>
        <v>1796.4415122999467</v>
      </c>
      <c r="BP19" s="179">
        <f t="shared" si="9"/>
        <v>1793.9747081596815</v>
      </c>
      <c r="BQ19" s="179">
        <f t="shared" si="9"/>
        <v>4352.5022318382098</v>
      </c>
      <c r="BR19" s="179">
        <f t="shared" si="9"/>
        <v>4790.9933345494137</v>
      </c>
      <c r="BS19" s="179">
        <f t="shared" si="9"/>
        <v>1775.1079931813654</v>
      </c>
      <c r="BT19" s="179">
        <f t="shared" si="9"/>
        <v>1772.5914817027297</v>
      </c>
      <c r="BU19" s="179">
        <f t="shared" si="9"/>
        <v>4318.3277228303778</v>
      </c>
      <c r="BV19" s="179">
        <f t="shared" ref="BV19:DA19" si="10" xml:space="preserve"> BV14 + SUM(BV16:BV18)</f>
        <v>4754.5746764216574</v>
      </c>
      <c r="BW19" s="179">
        <f t="shared" si="10"/>
        <v>1753.6308253850625</v>
      </c>
      <c r="BX19" s="179">
        <f t="shared" si="10"/>
        <v>1751.0636049403042</v>
      </c>
      <c r="BY19" s="179">
        <f t="shared" si="10"/>
        <v>4284.0709465661339</v>
      </c>
      <c r="BZ19" s="179">
        <f t="shared" si="10"/>
        <v>4718.0836545100374</v>
      </c>
      <c r="CA19" s="179">
        <f t="shared" si="10"/>
        <v>1732.005690276415</v>
      </c>
      <c r="CB19" s="179">
        <f t="shared" si="10"/>
        <v>1729.3867390544797</v>
      </c>
      <c r="CC19" s="179">
        <f t="shared" si="10"/>
        <v>4249.7272285717709</v>
      </c>
      <c r="CD19" s="179">
        <f t="shared" si="10"/>
        <v>4681.5155196510214</v>
      </c>
      <c r="CE19" s="179">
        <f t="shared" si="10"/>
        <v>1710.2281892829346</v>
      </c>
      <c r="CF19" s="179">
        <f t="shared" si="10"/>
        <v>1707.5564648827649</v>
      </c>
      <c r="CG19" s="179">
        <f t="shared" si="10"/>
        <v>4215.2918151892882</v>
      </c>
      <c r="CH19" s="179">
        <f t="shared" si="10"/>
        <v>4644.8654433561715</v>
      </c>
      <c r="CI19" s="179">
        <f t="shared" si="10"/>
        <v>1688.2938422482339</v>
      </c>
      <c r="CJ19" s="179">
        <f t="shared" si="10"/>
        <v>1685.5682812638684</v>
      </c>
      <c r="CK19" s="179">
        <f t="shared" si="10"/>
        <v>4180.759871906117</v>
      </c>
      <c r="CL19" s="179">
        <f t="shared" si="10"/>
        <v>4608.1285161322512</v>
      </c>
      <c r="CM19" s="179">
        <f t="shared" si="10"/>
        <v>1666.1980857529932</v>
      </c>
      <c r="CN19" s="179">
        <f t="shared" si="10"/>
        <v>1663.417603350309</v>
      </c>
      <c r="CO19" s="179">
        <f t="shared" si="10"/>
        <v>4146.1264816515677</v>
      </c>
      <c r="CP19" s="179">
        <f t="shared" si="10"/>
        <v>4571.2997457678875</v>
      </c>
      <c r="CQ19" s="179">
        <f t="shared" si="10"/>
        <v>1643.9362714022809</v>
      </c>
      <c r="CR19" s="179">
        <f t="shared" si="10"/>
        <v>1641.0997608872035</v>
      </c>
      <c r="CS19" s="179">
        <f t="shared" si="10"/>
        <v>4111.3866430593098</v>
      </c>
      <c r="CT19" s="179">
        <f t="shared" si="10"/>
        <v>4534.3740555861114</v>
      </c>
      <c r="CU19" s="179">
        <f t="shared" si="10"/>
        <v>1621.503664078522</v>
      </c>
      <c r="CV19" s="179">
        <f t="shared" si="10"/>
        <v>1618.6099964565374</v>
      </c>
      <c r="CW19" s="179">
        <f t="shared" si="10"/>
        <v>4076.5352686952083</v>
      </c>
      <c r="CX19" s="179">
        <f t="shared" si="10"/>
        <v>4497.3462826620735</v>
      </c>
      <c r="CY19" s="179">
        <f t="shared" si="10"/>
        <v>1598.8954401594424</v>
      </c>
      <c r="CZ19" s="179">
        <f t="shared" si="10"/>
        <v>1595.9434636862329</v>
      </c>
      <c r="DA19" s="179">
        <f t="shared" si="10"/>
        <v>4041.5671832498269</v>
      </c>
      <c r="DB19" s="179">
        <f t="shared" ref="DB19:EA19" si="11" xml:space="preserve"> DB14 + SUM(DB16:DB18)</f>
        <v>4460.2111760052694</v>
      </c>
      <c r="DC19" s="179">
        <f t="shared" si="11"/>
        <v>1576.1066857002791</v>
      </c>
      <c r="DD19" s="179">
        <f t="shared" si="11"/>
        <v>1573.0952254233007</v>
      </c>
      <c r="DE19" s="179">
        <f t="shared" si="11"/>
        <v>4006.477121694857</v>
      </c>
      <c r="DF19" s="179">
        <f t="shared" si="11"/>
        <v>4422.9633947055136</v>
      </c>
      <c r="DG19" s="179">
        <f t="shared" si="11"/>
        <v>1553.132394579522</v>
      </c>
      <c r="DH19" s="179">
        <f t="shared" si="11"/>
        <v>1550.0602518703508</v>
      </c>
      <c r="DI19" s="179">
        <f t="shared" si="11"/>
        <v>0</v>
      </c>
      <c r="DJ19" s="179">
        <f t="shared" si="11"/>
        <v>0</v>
      </c>
      <c r="DK19" s="179">
        <f t="shared" si="11"/>
        <v>0</v>
      </c>
      <c r="DL19" s="179">
        <f t="shared" si="11"/>
        <v>0</v>
      </c>
      <c r="DM19" s="179">
        <f t="shared" si="11"/>
        <v>0</v>
      </c>
      <c r="DN19" s="179">
        <f t="shared" si="11"/>
        <v>0</v>
      </c>
      <c r="DO19" s="179">
        <f t="shared" si="11"/>
        <v>0</v>
      </c>
      <c r="DP19" s="179">
        <f t="shared" si="11"/>
        <v>0</v>
      </c>
      <c r="DQ19" s="179">
        <f t="shared" si="11"/>
        <v>0</v>
      </c>
      <c r="DR19" s="179">
        <f t="shared" si="11"/>
        <v>0</v>
      </c>
      <c r="DS19" s="179">
        <f t="shared" si="11"/>
        <v>0</v>
      </c>
      <c r="DT19" s="179">
        <f t="shared" si="11"/>
        <v>0</v>
      </c>
      <c r="DU19" s="179">
        <f t="shared" si="11"/>
        <v>0</v>
      </c>
      <c r="DV19" s="179">
        <f t="shared" si="11"/>
        <v>0</v>
      </c>
      <c r="DW19" s="179">
        <f t="shared" si="11"/>
        <v>0</v>
      </c>
      <c r="DX19" s="179">
        <f t="shared" si="11"/>
        <v>0</v>
      </c>
      <c r="DY19" s="179">
        <f t="shared" si="11"/>
        <v>0</v>
      </c>
      <c r="DZ19" s="179">
        <f t="shared" si="11"/>
        <v>0</v>
      </c>
      <c r="EA19" s="179">
        <f t="shared" si="11"/>
        <v>0</v>
      </c>
    </row>
    <row r="20" spans="1:131" outlineLevel="1" x14ac:dyDescent="0.35"/>
    <row r="21" spans="1:131" outlineLevel="1" x14ac:dyDescent="0.35">
      <c r="A21" s="176"/>
      <c r="D21" s="180"/>
      <c r="E21" s="367" t="s">
        <v>132</v>
      </c>
      <c r="F21" s="367"/>
      <c r="G21" s="367"/>
      <c r="H21" s="367"/>
      <c r="I21" s="367"/>
      <c r="J21" s="367"/>
      <c r="K21" s="367"/>
      <c r="L21" s="367"/>
      <c r="M21" s="367"/>
      <c r="N21" s="367"/>
      <c r="O21" s="367"/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7"/>
      <c r="AG21" s="367"/>
      <c r="AH21" s="367"/>
      <c r="AI21" s="367"/>
      <c r="AJ21" s="367"/>
      <c r="AK21" s="367"/>
      <c r="AL21" s="367"/>
      <c r="AM21" s="367"/>
      <c r="AN21" s="367"/>
      <c r="AO21" s="367"/>
      <c r="AP21" s="367"/>
      <c r="AQ21" s="367"/>
      <c r="AR21" s="367"/>
      <c r="AS21" s="367"/>
      <c r="AT21" s="367"/>
      <c r="AU21" s="367"/>
      <c r="AV21" s="367"/>
      <c r="AW21" s="367"/>
      <c r="AX21" s="367"/>
      <c r="AY21" s="367"/>
      <c r="AZ21" s="367"/>
      <c r="BA21" s="367"/>
      <c r="BB21" s="367"/>
      <c r="BC21" s="367"/>
      <c r="BD21" s="367"/>
      <c r="BE21" s="367"/>
      <c r="BF21" s="367"/>
      <c r="BG21" s="367"/>
      <c r="BH21" s="367"/>
      <c r="BI21" s="367"/>
      <c r="BJ21" s="367"/>
      <c r="BK21" s="367"/>
      <c r="BL21" s="367"/>
      <c r="BM21" s="367"/>
      <c r="BN21" s="367"/>
      <c r="BO21" s="367"/>
      <c r="BP21" s="367"/>
      <c r="BQ21" s="367"/>
      <c r="BR21" s="367"/>
      <c r="BS21" s="367"/>
      <c r="BT21" s="367"/>
      <c r="BU21" s="367"/>
      <c r="BV21" s="367"/>
      <c r="BW21" s="367"/>
      <c r="BX21" s="367"/>
      <c r="BY21" s="367"/>
      <c r="BZ21" s="367"/>
      <c r="CA21" s="367"/>
      <c r="CB21" s="367"/>
      <c r="CC21" s="367"/>
      <c r="CD21" s="367"/>
      <c r="CE21" s="367"/>
      <c r="CF21" s="367"/>
      <c r="CG21" s="367"/>
      <c r="CH21" s="367"/>
      <c r="CI21" s="367"/>
      <c r="CJ21" s="367"/>
      <c r="CK21" s="367"/>
      <c r="CL21" s="367"/>
      <c r="CM21" s="367"/>
      <c r="CN21" s="367"/>
      <c r="CO21" s="367"/>
      <c r="CP21" s="367"/>
      <c r="CQ21" s="367"/>
      <c r="CR21" s="367"/>
      <c r="CS21" s="367"/>
      <c r="CT21" s="367"/>
      <c r="CU21" s="367"/>
      <c r="CV21" s="367"/>
      <c r="CW21" s="367"/>
      <c r="CX21" s="367"/>
      <c r="CY21" s="367"/>
      <c r="CZ21" s="367"/>
      <c r="DA21" s="367"/>
      <c r="DB21" s="367"/>
      <c r="DC21" s="367"/>
      <c r="DD21" s="367"/>
      <c r="DE21" s="367"/>
      <c r="DF21" s="367"/>
      <c r="DG21" s="367"/>
      <c r="DH21" s="367"/>
      <c r="DI21" s="367"/>
      <c r="DJ21" s="367"/>
      <c r="DK21" s="367"/>
      <c r="DL21" s="367"/>
      <c r="DM21" s="367"/>
      <c r="DN21" s="367"/>
      <c r="DO21" s="367"/>
      <c r="DP21" s="367"/>
      <c r="DQ21" s="367"/>
      <c r="DR21" s="367"/>
      <c r="DS21" s="367"/>
      <c r="DT21" s="367"/>
      <c r="DU21" s="367"/>
      <c r="DV21" s="367"/>
      <c r="DW21" s="367"/>
      <c r="DX21" s="367"/>
      <c r="DY21" s="367"/>
      <c r="DZ21" s="367"/>
      <c r="EA21" s="367"/>
    </row>
    <row r="22" spans="1:131" s="433" customFormat="1" outlineLevel="1" x14ac:dyDescent="0.35">
      <c r="A22" s="175"/>
      <c r="B22" s="176"/>
      <c r="C22" s="177"/>
      <c r="D22" s="178"/>
      <c r="E22" s="179" t="s">
        <v>111</v>
      </c>
      <c r="F22" s="179"/>
      <c r="G22" s="179" t="str">
        <f>SMU</f>
        <v>$ 000s</v>
      </c>
      <c r="H22" s="179">
        <f xml:space="preserve"> SUM(J22:EA22)</f>
        <v>322667.04122730839</v>
      </c>
      <c r="I22" s="179"/>
      <c r="J22" s="179">
        <f xml:space="preserve"> J19 + J21</f>
        <v>0</v>
      </c>
      <c r="K22" s="179">
        <f t="shared" ref="K22:BV22" si="12" xml:space="preserve"> K19 + K21</f>
        <v>0</v>
      </c>
      <c r="L22" s="179">
        <f t="shared" si="12"/>
        <v>0</v>
      </c>
      <c r="M22" s="179">
        <f t="shared" si="12"/>
        <v>4824.75</v>
      </c>
      <c r="N22" s="179">
        <f t="shared" si="12"/>
        <v>5295.7406250000004</v>
      </c>
      <c r="O22" s="179">
        <f t="shared" si="12"/>
        <v>2062.5343281249989</v>
      </c>
      <c r="P22" s="179">
        <f t="shared" si="12"/>
        <v>2060.6310622656251</v>
      </c>
      <c r="Q22" s="179">
        <f t="shared" si="12"/>
        <v>4791.2770487336711</v>
      </c>
      <c r="R22" s="179">
        <f t="shared" si="12"/>
        <v>5259.8770906937561</v>
      </c>
      <c r="S22" s="179">
        <f t="shared" si="12"/>
        <v>2042.7088144556815</v>
      </c>
      <c r="T22" s="179">
        <f t="shared" si="12"/>
        <v>2040.7671968364189</v>
      </c>
      <c r="U22" s="179">
        <f t="shared" si="12"/>
        <v>4757.7798200412162</v>
      </c>
      <c r="V22" s="179">
        <f t="shared" si="12"/>
        <v>5224.000218361738</v>
      </c>
      <c r="W22" s="179">
        <f t="shared" si="12"/>
        <v>2022.7892127952941</v>
      </c>
      <c r="X22" s="179">
        <f t="shared" si="12"/>
        <v>2020.8084706089812</v>
      </c>
      <c r="Y22" s="179">
        <f t="shared" si="12"/>
        <v>4724.2545897984583</v>
      </c>
      <c r="Z22" s="179">
        <f t="shared" si="12"/>
        <v>5188.1062102303531</v>
      </c>
      <c r="AA22" s="179">
        <f t="shared" si="12"/>
        <v>2002.7721077907047</v>
      </c>
      <c r="AB22" s="179">
        <f t="shared" si="12"/>
        <v>2000.7514526577284</v>
      </c>
      <c r="AC22" s="179">
        <f t="shared" si="12"/>
        <v>4690.6975749323938</v>
      </c>
      <c r="AD22" s="179">
        <f t="shared" si="12"/>
        <v>5152.191209556212</v>
      </c>
      <c r="AE22" s="179">
        <f t="shared" si="12"/>
        <v>1982.6540228270774</v>
      </c>
      <c r="AF22" s="179">
        <f t="shared" si="12"/>
        <v>1980.5926504815811</v>
      </c>
      <c r="AG22" s="179">
        <f t="shared" si="12"/>
        <v>4657.1049321532691</v>
      </c>
      <c r="AH22" s="179">
        <f t="shared" si="12"/>
        <v>5116.2512993505097</v>
      </c>
      <c r="AI22" s="179">
        <f t="shared" si="12"/>
        <v>1962.4314187558036</v>
      </c>
      <c r="AJ22" s="179">
        <f t="shared" si="12"/>
        <v>1960.3285087255713</v>
      </c>
      <c r="AK22" s="179">
        <f t="shared" si="12"/>
        <v>4623.4727566615193</v>
      </c>
      <c r="AL22" s="179">
        <f t="shared" si="12"/>
        <v>5080.2825010781335</v>
      </c>
      <c r="AM22" s="179">
        <f t="shared" si="12"/>
        <v>1942.1006925969973</v>
      </c>
      <c r="AN22" s="179">
        <f t="shared" si="12"/>
        <v>1939.9554078768863</v>
      </c>
      <c r="AO22" s="179">
        <f t="shared" si="12"/>
        <v>4589.7970808290256</v>
      </c>
      <c r="AP22" s="179">
        <f t="shared" si="12"/>
        <v>5044.2807733309892</v>
      </c>
      <c r="AQ22" s="179">
        <f t="shared" si="12"/>
        <v>1921.6581762160254</v>
      </c>
      <c r="AR22" s="179">
        <f t="shared" si="12"/>
        <v>1919.4696629348209</v>
      </c>
      <c r="AS22" s="179">
        <f t="shared" si="12"/>
        <v>4556.0738728542283</v>
      </c>
      <c r="AT22" s="179">
        <f t="shared" si="12"/>
        <v>5008.2420104750345</v>
      </c>
      <c r="AU22" s="179">
        <f t="shared" si="12"/>
        <v>1901.1001349735598</v>
      </c>
      <c r="AV22" s="179">
        <f t="shared" si="12"/>
        <v>1898.867522054114</v>
      </c>
      <c r="AW22" s="179">
        <f t="shared" si="12"/>
        <v>4522.2990353904879</v>
      </c>
      <c r="AX22" s="179">
        <f t="shared" si="12"/>
        <v>4972.1620412704606</v>
      </c>
      <c r="AY22" s="179">
        <f t="shared" si="12"/>
        <v>1880.4227663486026</v>
      </c>
      <c r="AZ22" s="179">
        <f t="shared" si="12"/>
        <v>1878.1451651611287</v>
      </c>
      <c r="BA22" s="179">
        <f t="shared" si="12"/>
        <v>4488.4684041472365</v>
      </c>
      <c r="BB22" s="179">
        <f t="shared" si="12"/>
        <v>4936.0366274645103</v>
      </c>
      <c r="BC22" s="179">
        <f t="shared" si="12"/>
        <v>1859.6221985339619</v>
      </c>
      <c r="BD22" s="179">
        <f t="shared" si="12"/>
        <v>1857.2987025423363</v>
      </c>
      <c r="BE22" s="179">
        <f t="shared" si="12"/>
        <v>4454.5777464633084</v>
      </c>
      <c r="BF22" s="179">
        <f t="shared" si="12"/>
        <v>4899.8614623563581</v>
      </c>
      <c r="BG22" s="179">
        <f t="shared" si="12"/>
        <v>1838.694489003592</v>
      </c>
      <c r="BH22" s="179">
        <f t="shared" si="12"/>
        <v>1836.3241734045353</v>
      </c>
      <c r="BI22" s="179">
        <f t="shared" si="12"/>
        <v>4420.6227598519172</v>
      </c>
      <c r="BJ22" s="179">
        <f t="shared" si="12"/>
        <v>4863.6321693334994</v>
      </c>
      <c r="BK22" s="179">
        <f t="shared" si="12"/>
        <v>1817.6356230512629</v>
      </c>
      <c r="BL22" s="179">
        <f t="shared" si="12"/>
        <v>1815.2175444062455</v>
      </c>
      <c r="BM22" s="179">
        <f t="shared" si="12"/>
        <v>4386.5990705166932</v>
      </c>
      <c r="BN22" s="179">
        <f t="shared" si="12"/>
        <v>4827.3443003790517</v>
      </c>
      <c r="BO22" s="179">
        <f t="shared" si="12"/>
        <v>1796.4415122999467</v>
      </c>
      <c r="BP22" s="179">
        <f t="shared" si="12"/>
        <v>1793.9747081596815</v>
      </c>
      <c r="BQ22" s="179">
        <f t="shared" si="12"/>
        <v>4352.5022318382098</v>
      </c>
      <c r="BR22" s="179">
        <f t="shared" si="12"/>
        <v>4790.9933345494137</v>
      </c>
      <c r="BS22" s="179">
        <f t="shared" si="12"/>
        <v>1775.1079931813654</v>
      </c>
      <c r="BT22" s="179">
        <f t="shared" si="12"/>
        <v>1772.5914817027297</v>
      </c>
      <c r="BU22" s="179">
        <f t="shared" si="12"/>
        <v>4318.3277228303778</v>
      </c>
      <c r="BV22" s="179">
        <f t="shared" si="12"/>
        <v>4754.5746764216574</v>
      </c>
      <c r="BW22" s="179">
        <f t="shared" ref="BW22:EA22" si="13" xml:space="preserve"> BW19 + BW21</f>
        <v>1753.6308253850625</v>
      </c>
      <c r="BX22" s="179">
        <f t="shared" si="13"/>
        <v>1751.0636049403042</v>
      </c>
      <c r="BY22" s="179">
        <f t="shared" si="13"/>
        <v>4284.0709465661339</v>
      </c>
      <c r="BZ22" s="179">
        <f t="shared" si="13"/>
        <v>4718.0836545100374</v>
      </c>
      <c r="CA22" s="179">
        <f t="shared" si="13"/>
        <v>1732.005690276415</v>
      </c>
      <c r="CB22" s="179">
        <f t="shared" si="13"/>
        <v>1729.3867390544797</v>
      </c>
      <c r="CC22" s="179">
        <f t="shared" si="13"/>
        <v>4249.7272285717709</v>
      </c>
      <c r="CD22" s="179">
        <f t="shared" si="13"/>
        <v>4681.5155196510214</v>
      </c>
      <c r="CE22" s="179">
        <f t="shared" si="13"/>
        <v>1710.2281892829346</v>
      </c>
      <c r="CF22" s="179">
        <f t="shared" si="13"/>
        <v>1707.5564648827649</v>
      </c>
      <c r="CG22" s="179">
        <f t="shared" si="13"/>
        <v>4215.2918151892882</v>
      </c>
      <c r="CH22" s="179">
        <f t="shared" si="13"/>
        <v>4644.8654433561715</v>
      </c>
      <c r="CI22" s="179">
        <f t="shared" si="13"/>
        <v>1688.2938422482339</v>
      </c>
      <c r="CJ22" s="179">
        <f t="shared" si="13"/>
        <v>1685.5682812638684</v>
      </c>
      <c r="CK22" s="179">
        <f t="shared" si="13"/>
        <v>4180.759871906117</v>
      </c>
      <c r="CL22" s="179">
        <f t="shared" si="13"/>
        <v>4608.1285161322512</v>
      </c>
      <c r="CM22" s="179">
        <f t="shared" si="13"/>
        <v>1666.1980857529932</v>
      </c>
      <c r="CN22" s="179">
        <f t="shared" si="13"/>
        <v>1663.417603350309</v>
      </c>
      <c r="CO22" s="179">
        <f t="shared" si="13"/>
        <v>4146.1264816515677</v>
      </c>
      <c r="CP22" s="179">
        <f t="shared" si="13"/>
        <v>4571.2997457678875</v>
      </c>
      <c r="CQ22" s="179">
        <f t="shared" si="13"/>
        <v>1643.9362714022809</v>
      </c>
      <c r="CR22" s="179">
        <f t="shared" si="13"/>
        <v>1641.0997608872035</v>
      </c>
      <c r="CS22" s="179">
        <f t="shared" si="13"/>
        <v>4111.3866430593098</v>
      </c>
      <c r="CT22" s="179">
        <f t="shared" si="13"/>
        <v>4534.3740555861114</v>
      </c>
      <c r="CU22" s="179">
        <f t="shared" si="13"/>
        <v>1621.503664078522</v>
      </c>
      <c r="CV22" s="179">
        <f t="shared" si="13"/>
        <v>1618.6099964565374</v>
      </c>
      <c r="CW22" s="179">
        <f t="shared" si="13"/>
        <v>4076.5352686952083</v>
      </c>
      <c r="CX22" s="179">
        <f t="shared" si="13"/>
        <v>4497.3462826620735</v>
      </c>
      <c r="CY22" s="179">
        <f t="shared" si="13"/>
        <v>1598.8954401594424</v>
      </c>
      <c r="CZ22" s="179">
        <f t="shared" si="13"/>
        <v>1595.9434636862329</v>
      </c>
      <c r="DA22" s="179">
        <f t="shared" si="13"/>
        <v>4041.5671832498269</v>
      </c>
      <c r="DB22" s="179">
        <f t="shared" si="13"/>
        <v>4460.2111760052694</v>
      </c>
      <c r="DC22" s="179">
        <f t="shared" si="13"/>
        <v>1576.1066857002791</v>
      </c>
      <c r="DD22" s="179">
        <f t="shared" si="13"/>
        <v>1573.0952254233007</v>
      </c>
      <c r="DE22" s="179">
        <f t="shared" si="13"/>
        <v>4006.477121694857</v>
      </c>
      <c r="DF22" s="179">
        <f t="shared" si="13"/>
        <v>4422.9633947055136</v>
      </c>
      <c r="DG22" s="179">
        <f t="shared" si="13"/>
        <v>1553.132394579522</v>
      </c>
      <c r="DH22" s="179">
        <f t="shared" si="13"/>
        <v>1550.0602518703508</v>
      </c>
      <c r="DI22" s="179">
        <f t="shared" si="13"/>
        <v>0</v>
      </c>
      <c r="DJ22" s="179">
        <f t="shared" si="13"/>
        <v>0</v>
      </c>
      <c r="DK22" s="179">
        <f t="shared" si="13"/>
        <v>0</v>
      </c>
      <c r="DL22" s="179">
        <f t="shared" si="13"/>
        <v>0</v>
      </c>
      <c r="DM22" s="179">
        <f t="shared" si="13"/>
        <v>0</v>
      </c>
      <c r="DN22" s="179">
        <f t="shared" si="13"/>
        <v>0</v>
      </c>
      <c r="DO22" s="179">
        <f t="shared" si="13"/>
        <v>0</v>
      </c>
      <c r="DP22" s="179">
        <f t="shared" si="13"/>
        <v>0</v>
      </c>
      <c r="DQ22" s="179">
        <f t="shared" si="13"/>
        <v>0</v>
      </c>
      <c r="DR22" s="179">
        <f t="shared" si="13"/>
        <v>0</v>
      </c>
      <c r="DS22" s="179">
        <f t="shared" si="13"/>
        <v>0</v>
      </c>
      <c r="DT22" s="179">
        <f t="shared" si="13"/>
        <v>0</v>
      </c>
      <c r="DU22" s="179">
        <f t="shared" si="13"/>
        <v>0</v>
      </c>
      <c r="DV22" s="179">
        <f t="shared" si="13"/>
        <v>0</v>
      </c>
      <c r="DW22" s="179">
        <f t="shared" si="13"/>
        <v>0</v>
      </c>
      <c r="DX22" s="179">
        <f t="shared" si="13"/>
        <v>0</v>
      </c>
      <c r="DY22" s="179">
        <f t="shared" si="13"/>
        <v>0</v>
      </c>
      <c r="DZ22" s="179">
        <f t="shared" si="13"/>
        <v>0</v>
      </c>
      <c r="EA22" s="179">
        <f t="shared" si="13"/>
        <v>0</v>
      </c>
    </row>
    <row r="23" spans="1:131" outlineLevel="1" x14ac:dyDescent="0.35"/>
    <row r="24" spans="1:131" s="561" customFormat="1" outlineLevel="1" x14ac:dyDescent="0.35">
      <c r="A24" s="176"/>
      <c r="B24" s="176"/>
      <c r="C24" s="177"/>
      <c r="D24" s="180"/>
      <c r="E24" s="450" t="str">
        <f xml:space="preserve"> Equity!E$57</f>
        <v>Dividends paid</v>
      </c>
      <c r="F24" s="450">
        <f xml:space="preserve"> Equity!F$57</f>
        <v>0</v>
      </c>
      <c r="G24" s="450" t="str">
        <f xml:space="preserve"> Equity!G$57</f>
        <v>$ 000s</v>
      </c>
      <c r="H24" s="450">
        <f xml:space="preserve"> Equity!H$57</f>
        <v>-322667.04122730857</v>
      </c>
      <c r="I24" s="450">
        <f xml:space="preserve"> Equity!I$57</f>
        <v>0</v>
      </c>
      <c r="J24" s="450">
        <f xml:space="preserve"> Equity!J$57</f>
        <v>0</v>
      </c>
      <c r="K24" s="450">
        <f xml:space="preserve"> Equity!K$57</f>
        <v>0</v>
      </c>
      <c r="L24" s="450">
        <f xml:space="preserve"> Equity!L$57</f>
        <v>0</v>
      </c>
      <c r="M24" s="450">
        <f xml:space="preserve"> Equity!M$57</f>
        <v>-1519.3516483516487</v>
      </c>
      <c r="N24" s="450">
        <f xml:space="preserve"> Equity!N$57</f>
        <v>-5023.8865989309606</v>
      </c>
      <c r="O24" s="450">
        <f xml:space="preserve"> Equity!O$57</f>
        <v>-4170.5295879755431</v>
      </c>
      <c r="P24" s="450">
        <f xml:space="preserve"> Equity!P$57</f>
        <v>-2028.6153260439305</v>
      </c>
      <c r="Q24" s="450">
        <f xml:space="preserve"> Equity!Q$57</f>
        <v>-3006.71803994626</v>
      </c>
      <c r="R24" s="450">
        <f xml:space="preserve"> Equity!R$57</f>
        <v>-4989.357079414217</v>
      </c>
      <c r="S24" s="450">
        <f xml:space="preserve"> Equity!S$57</f>
        <v>-4140.2320518402594</v>
      </c>
      <c r="T24" s="450">
        <f xml:space="preserve"> Equity!T$57</f>
        <v>-2008.9959885590401</v>
      </c>
      <c r="U24" s="450">
        <f xml:space="preserve"> Equity!U$57</f>
        <v>-2982.0798495086847</v>
      </c>
      <c r="V24" s="450">
        <f xml:space="preserve"> Equity!V$57</f>
        <v>-4954.807212342962</v>
      </c>
      <c r="W24" s="450">
        <f xml:space="preserve"> Equity!W$57</f>
        <v>-4109.8928399861561</v>
      </c>
      <c r="X24" s="450">
        <f xml:space="preserve"> Equity!X$57</f>
        <v>-2005.5450977648127</v>
      </c>
      <c r="Y24" s="450">
        <f xml:space="preserve"> Equity!Y$57</f>
        <v>-2941.1063861909197</v>
      </c>
      <c r="Z24" s="450">
        <f xml:space="preserve"> Equity!Z$57</f>
        <v>-4920.2332273080128</v>
      </c>
      <c r="AA24" s="450">
        <f xml:space="preserve"> Equity!AA$57</f>
        <v>-4079.5082826027474</v>
      </c>
      <c r="AB24" s="450">
        <f xml:space="preserve"> Equity!AB$57</f>
        <v>-1969.4708359471479</v>
      </c>
      <c r="AC24" s="450">
        <f xml:space="preserve"> Equity!AC$57</f>
        <v>-2932.5824991845047</v>
      </c>
      <c r="AD24" s="450">
        <f xml:space="preserve"> Equity!AD$57</f>
        <v>-4885.6312946429462</v>
      </c>
      <c r="AE24" s="450">
        <f xml:space="preserve"> Equity!AE$57</f>
        <v>-4049.0746500107443</v>
      </c>
      <c r="AF24" s="450">
        <f xml:space="preserve"> Equity!AF$57</f>
        <v>-1949.5581621709948</v>
      </c>
      <c r="AG24" s="450">
        <f xml:space="preserve"> Equity!AG$57</f>
        <v>-2907.71613842746</v>
      </c>
      <c r="AH24" s="450">
        <f xml:space="preserve"> Equity!AH$57</f>
        <v>-4850.9975241468455</v>
      </c>
      <c r="AI24" s="450">
        <f xml:space="preserve"> Equity!AI$57</f>
        <v>-4018.5881513856307</v>
      </c>
      <c r="AJ24" s="450">
        <f xml:space="preserve"> Equity!AJ$57</f>
        <v>-1929.5407479852247</v>
      </c>
      <c r="AK24" s="450">
        <f xml:space="preserve"> Equity!AK$57</f>
        <v>-2882.7664163421891</v>
      </c>
      <c r="AL24" s="450">
        <f xml:space="preserve"> Equity!AL$57</f>
        <v>-4816.327963781755</v>
      </c>
      <c r="AM24" s="450">
        <f xml:space="preserve"> Equity!AM$57</f>
        <v>-3988.0449334558452</v>
      </c>
      <c r="AN24" s="450">
        <f xml:space="preserve"> Equity!AN$57</f>
        <v>-1925.2066305179528</v>
      </c>
      <c r="AO24" s="450">
        <f xml:space="preserve"> Equity!AO$57</f>
        <v>-2841.9379521318856</v>
      </c>
      <c r="AP24" s="450">
        <f xml:space="preserve"> Equity!AP$57</f>
        <v>-4781.6185983442665</v>
      </c>
      <c r="AQ24" s="450">
        <f xml:space="preserve"> Equity!AQ$57</f>
        <v>-3957.4410791751011</v>
      </c>
      <c r="AR24" s="450">
        <f xml:space="preserve"> Equity!AR$57</f>
        <v>-1889.1772904874442</v>
      </c>
      <c r="AS24" s="450">
        <f xml:space="preserve"> Equity!AS$57</f>
        <v>-2832.6017911092231</v>
      </c>
      <c r="AT24" s="450">
        <f xml:space="preserve"> Equity!AT$57</f>
        <v>-4746.8653481107795</v>
      </c>
      <c r="AU24" s="450">
        <f xml:space="preserve"> Equity!AU$57</f>
        <v>-3926.7726063682762</v>
      </c>
      <c r="AV24" s="450">
        <f xml:space="preserve"> Equity!AV$57</f>
        <v>-1868.823879593665</v>
      </c>
      <c r="AW24" s="450">
        <f xml:space="preserve"> Equity!AW$57</f>
        <v>-2807.3791745912417</v>
      </c>
      <c r="AX24" s="450">
        <f xml:space="preserve"> Equity!AX$57</f>
        <v>-4712.0640674558335</v>
      </c>
      <c r="AY24" s="450">
        <f xml:space="preserve"> Equity!AY$57</f>
        <v>-3896.0354663503745</v>
      </c>
      <c r="AZ24" s="450">
        <f xml:space="preserve"> Equity!AZ$57</f>
        <v>-1848.3509904106313</v>
      </c>
      <c r="BA24" s="450">
        <f xml:space="preserve"> Equity!BA$57</f>
        <v>-2782.0577672391714</v>
      </c>
      <c r="BB24" s="450">
        <f xml:space="preserve"> Equity!BB$57</f>
        <v>-4677.2105434430441</v>
      </c>
      <c r="BC24" s="450">
        <f xml:space="preserve"> Equity!BC$57</f>
        <v>-3865.225542517991</v>
      </c>
      <c r="BD24" s="450">
        <f xml:space="preserve"> Equity!BD$57</f>
        <v>-1843.0720590969331</v>
      </c>
      <c r="BE24" s="450">
        <f xml:space="preserve"> Equity!BE$57</f>
        <v>-2741.3162515247823</v>
      </c>
      <c r="BF24" s="450">
        <f xml:space="preserve"> Equity!BF$57</f>
        <v>-4642.3004943880223</v>
      </c>
      <c r="BG24" s="450">
        <f xml:space="preserve"> Equity!BG$57</f>
        <v>-3834.3386489127424</v>
      </c>
      <c r="BH24" s="450">
        <f xml:space="preserve"> Equity!BH$57</f>
        <v>-1807.0312923881415</v>
      </c>
      <c r="BI24" s="450">
        <f xml:space="preserve"> Equity!BI$57</f>
        <v>-2731.1023978583507</v>
      </c>
      <c r="BJ24" s="450">
        <f xml:space="preserve"> Equity!BJ$57</f>
        <v>-4607.3295683927436</v>
      </c>
      <c r="BK24" s="450">
        <f xml:space="preserve"> Equity!BK$57</f>
        <v>-3803.3705287560883</v>
      </c>
      <c r="BL24" s="450">
        <f xml:space="preserve"> Equity!BL$57</f>
        <v>-1786.1765635552633</v>
      </c>
      <c r="BM24" s="450">
        <f xml:space="preserve"> Equity!BM$57</f>
        <v>-2705.4601656930258</v>
      </c>
      <c r="BN24" s="450">
        <f xml:space="preserve"> Equity!BN$57</f>
        <v>-4572.2933418507855</v>
      </c>
      <c r="BO24" s="450">
        <f xml:space="preserve"> Equity!BO$57</f>
        <v>-3772.3168529549539</v>
      </c>
      <c r="BP24" s="450">
        <f xml:space="preserve"> Equity!BP$57</f>
        <v>-1765.1865135060509</v>
      </c>
      <c r="BQ24" s="450">
        <f xml:space="preserve"> Equity!BQ$57</f>
        <v>-2679.7025994275532</v>
      </c>
      <c r="BR24" s="450">
        <f xml:space="preserve"> Equity!BR$57</f>
        <v>-4537.1873179228514</v>
      </c>
      <c r="BS24" s="450">
        <f xml:space="preserve"> Equity!BS$57</f>
        <v>-3741.1732185775827</v>
      </c>
      <c r="BT24" s="450">
        <f xml:space="preserve"> Equity!BT$57</f>
        <v>-1758.8958323021477</v>
      </c>
      <c r="BU24" s="450">
        <f xml:space="preserve"> Equity!BU$57</f>
        <v>-2638.9865438332372</v>
      </c>
      <c r="BV24" s="450">
        <f xml:space="preserve"> Equity!BV$57</f>
        <v>-4502.0069249819471</v>
      </c>
      <c r="BW24" s="450">
        <f xml:space="preserve"> Equity!BW$57</f>
        <v>-3709.9351472990134</v>
      </c>
      <c r="BX24" s="450">
        <f xml:space="preserve"> Equity!BX$57</f>
        <v>-1722.7837962499902</v>
      </c>
      <c r="BY24" s="450">
        <f xml:space="preserve"> Equity!BY$57</f>
        <v>-2627.8241038459855</v>
      </c>
      <c r="BZ24" s="450">
        <f xml:space="preserve"> Equity!BZ$57</f>
        <v>-4466.7475150276478</v>
      </c>
      <c r="CA24" s="450">
        <f xml:space="preserve"> Equity!CA$57</f>
        <v>-3678.5980838155601</v>
      </c>
      <c r="CB24" s="450">
        <f xml:space="preserve"> Equity!CB$57</f>
        <v>-1701.3626095709205</v>
      </c>
      <c r="CC24" s="450">
        <f xml:space="preserve"> Equity!CC$57</f>
        <v>-2601.6942997167585</v>
      </c>
      <c r="CD24" s="450">
        <f xml:space="preserve"> Equity!CD$57</f>
        <v>-4431.4043620687899</v>
      </c>
      <c r="CE24" s="450">
        <f xml:space="preserve"> Equity!CE$57</f>
        <v>-3647.1573942276741</v>
      </c>
      <c r="CF24" s="450">
        <f xml:space="preserve"> Equity!CF$57</f>
        <v>-1679.7890595480376</v>
      </c>
      <c r="CG24" s="450">
        <f xml:space="preserve"> Equity!CG$57</f>
        <v>-2575.4314086216336</v>
      </c>
      <c r="CH24" s="450">
        <f xml:space="preserve"> Equity!CH$57</f>
        <v>-4395.9726604739562</v>
      </c>
      <c r="CI24" s="450">
        <f xml:space="preserve"> Equity!CI$57</f>
        <v>-3615.6083643905404</v>
      </c>
      <c r="CJ24" s="450">
        <f xml:space="preserve"> Equity!CJ$57</f>
        <v>-1672.4139038003891</v>
      </c>
      <c r="CK24" s="450">
        <f xml:space="preserve"> Equity!CK$57</f>
        <v>-2534.6755740795943</v>
      </c>
      <c r="CL24" s="450">
        <f xml:space="preserve"> Equity!CL$57</f>
        <v>-4360.4475232891255</v>
      </c>
      <c r="CM24" s="450">
        <f xml:space="preserve"> Equity!CM$57</f>
        <v>-3583.9461982317816</v>
      </c>
      <c r="CN24" s="450">
        <f xml:space="preserve"> Equity!CN$57</f>
        <v>-1636.1669478320509</v>
      </c>
      <c r="CO24" s="450">
        <f xml:space="preserve"> Equity!CO$57</f>
        <v>-2522.4877250291902</v>
      </c>
      <c r="CP24" s="450">
        <f xml:space="preserve"> Equity!CP$57</f>
        <v>-4324.8239805218018</v>
      </c>
      <c r="CQ24" s="450">
        <f xml:space="preserve"> Equity!CQ$57</f>
        <v>-3552.1660160355682</v>
      </c>
      <c r="CR24" s="450">
        <f xml:space="preserve"> Equity!CR$57</f>
        <v>-1614.109216234112</v>
      </c>
      <c r="CS24" s="450">
        <f xml:space="preserve"> Equity!CS$57</f>
        <v>-2495.79740118472</v>
      </c>
      <c r="CT24" s="450">
        <f xml:space="preserve"> Equity!CT$57</f>
        <v>-4289.0969773909501</v>
      </c>
      <c r="CU24" s="450">
        <f xml:space="preserve"> Equity!CU$57</f>
        <v>-3520.2628526924959</v>
      </c>
      <c r="CV24" s="450">
        <f xml:space="preserve"> Equity!CV$57</f>
        <v>-1591.8807780366615</v>
      </c>
      <c r="CW24" s="450">
        <f xml:space="preserve"> Equity!CW$57</f>
        <v>-2468.9549241734603</v>
      </c>
      <c r="CX24" s="450">
        <f xml:space="preserve"> Equity!CX$57</f>
        <v>-4253.2613725420415</v>
      </c>
      <c r="CY24" s="450">
        <f xml:space="preserve"> Equity!CY$57</f>
        <v>-3488.2316559144965</v>
      </c>
      <c r="CZ24" s="450">
        <f xml:space="preserve"> Equity!CZ$57</f>
        <v>-1583.3421581221173</v>
      </c>
      <c r="DA24" s="450">
        <f xml:space="preserve"> Equity!DA$57</f>
        <v>-2428.0899825412234</v>
      </c>
      <c r="DB24" s="450">
        <f xml:space="preserve"> Equity!DB$57</f>
        <v>-4217.3119362265334</v>
      </c>
      <c r="DC24" s="450">
        <f xml:space="preserve"> Equity!DC$57</f>
        <v>-3456.0672844141181</v>
      </c>
      <c r="DD24" s="450">
        <f xml:space="preserve"> Equity!DD$57</f>
        <v>-1546.8924844518847</v>
      </c>
      <c r="DE24" s="450">
        <f xml:space="preserve"> Equity!DE$57</f>
        <v>-2414.7934808728296</v>
      </c>
      <c r="DF24" s="450">
        <f xml:space="preserve"> Equity!DF$57</f>
        <v>-4181.2433484450221</v>
      </c>
      <c r="DG24" s="450">
        <f xml:space="preserve"> Equity!DG$57</f>
        <v>-3423.7645060474233</v>
      </c>
      <c r="DH24" s="450">
        <f xml:space="preserve"> Equity!DH$57</f>
        <v>-1524.1227535633093</v>
      </c>
      <c r="DI24" s="450">
        <f xml:space="preserve"> Equity!DI$57</f>
        <v>-1239.2070627614662</v>
      </c>
      <c r="DJ24" s="450">
        <f xml:space="preserve"> Equity!DJ$57</f>
        <v>0</v>
      </c>
      <c r="DK24" s="450">
        <f xml:space="preserve"> Equity!DK$57</f>
        <v>0</v>
      </c>
      <c r="DL24" s="450">
        <f xml:space="preserve"> Equity!DL$57</f>
        <v>0</v>
      </c>
      <c r="DM24" s="450">
        <f xml:space="preserve"> Equity!DM$57</f>
        <v>0</v>
      </c>
      <c r="DN24" s="450">
        <f xml:space="preserve"> Equity!DN$57</f>
        <v>0</v>
      </c>
      <c r="DO24" s="450">
        <f xml:space="preserve"> Equity!DO$57</f>
        <v>0</v>
      </c>
      <c r="DP24" s="450">
        <f xml:space="preserve"> Equity!DP$57</f>
        <v>0</v>
      </c>
      <c r="DQ24" s="450">
        <f xml:space="preserve"> Equity!DQ$57</f>
        <v>0</v>
      </c>
      <c r="DR24" s="450">
        <f xml:space="preserve"> Equity!DR$57</f>
        <v>0</v>
      </c>
      <c r="DS24" s="450">
        <f xml:space="preserve"> Equity!DS$57</f>
        <v>0</v>
      </c>
      <c r="DT24" s="450">
        <f xml:space="preserve"> Equity!DT$57</f>
        <v>0</v>
      </c>
      <c r="DU24" s="450">
        <f xml:space="preserve"> Equity!DU$57</f>
        <v>0</v>
      </c>
      <c r="DV24" s="450">
        <f xml:space="preserve"> Equity!DV$57</f>
        <v>0</v>
      </c>
      <c r="DW24" s="450">
        <f xml:space="preserve"> Equity!DW$57</f>
        <v>0</v>
      </c>
      <c r="DX24" s="450">
        <f xml:space="preserve"> Equity!DX$57</f>
        <v>0</v>
      </c>
      <c r="DY24" s="450">
        <f xml:space="preserve"> Equity!DY$57</f>
        <v>0</v>
      </c>
      <c r="DZ24" s="450">
        <f xml:space="preserve"> Equity!DZ$57</f>
        <v>0</v>
      </c>
      <c r="EA24" s="450">
        <f xml:space="preserve"> Equity!EA$57</f>
        <v>0</v>
      </c>
    </row>
    <row r="25" spans="1:131" outlineLevel="1" x14ac:dyDescent="0.35">
      <c r="E25" s="179" t="s">
        <v>236</v>
      </c>
      <c r="F25" s="179"/>
      <c r="G25" s="179" t="str">
        <f>SMU</f>
        <v>$ 000s</v>
      </c>
      <c r="H25" s="179">
        <f xml:space="preserve"> SUM(J25:EA25)</f>
        <v>-9.0949470177292824E-13</v>
      </c>
      <c r="I25" s="179"/>
      <c r="J25" s="179">
        <f xml:space="preserve"> J22 + J24</f>
        <v>0</v>
      </c>
      <c r="K25" s="179">
        <f t="shared" ref="K25:BV25" si="14" xml:space="preserve"> K22 + K24</f>
        <v>0</v>
      </c>
      <c r="L25" s="179">
        <f t="shared" si="14"/>
        <v>0</v>
      </c>
      <c r="M25" s="179">
        <f t="shared" si="14"/>
        <v>3305.3983516483513</v>
      </c>
      <c r="N25" s="179">
        <f t="shared" si="14"/>
        <v>271.85402606903972</v>
      </c>
      <c r="O25" s="179">
        <f t="shared" si="14"/>
        <v>-2107.9952598505442</v>
      </c>
      <c r="P25" s="179">
        <f t="shared" si="14"/>
        <v>32.015736221694624</v>
      </c>
      <c r="Q25" s="179">
        <f t="shared" si="14"/>
        <v>1784.5590087874111</v>
      </c>
      <c r="R25" s="179">
        <f t="shared" si="14"/>
        <v>270.52001127953918</v>
      </c>
      <c r="S25" s="179">
        <f t="shared" si="14"/>
        <v>-2097.5232373845779</v>
      </c>
      <c r="T25" s="179">
        <f t="shared" si="14"/>
        <v>31.771208277378719</v>
      </c>
      <c r="U25" s="179">
        <f t="shared" si="14"/>
        <v>1775.6999705325316</v>
      </c>
      <c r="V25" s="179">
        <f t="shared" si="14"/>
        <v>269.19300601877603</v>
      </c>
      <c r="W25" s="179">
        <f t="shared" si="14"/>
        <v>-2087.103627190862</v>
      </c>
      <c r="X25" s="179">
        <f t="shared" si="14"/>
        <v>15.263372844168543</v>
      </c>
      <c r="Y25" s="179">
        <f t="shared" si="14"/>
        <v>1783.1482036075386</v>
      </c>
      <c r="Z25" s="179">
        <f t="shared" si="14"/>
        <v>267.87298292234027</v>
      </c>
      <c r="AA25" s="179">
        <f t="shared" si="14"/>
        <v>-2076.7361748120429</v>
      </c>
      <c r="AB25" s="179">
        <f t="shared" si="14"/>
        <v>31.280616710580489</v>
      </c>
      <c r="AC25" s="179">
        <f t="shared" si="14"/>
        <v>1758.115075747889</v>
      </c>
      <c r="AD25" s="179">
        <f t="shared" si="14"/>
        <v>266.55991491326586</v>
      </c>
      <c r="AE25" s="179">
        <f t="shared" si="14"/>
        <v>-2066.420627183667</v>
      </c>
      <c r="AF25" s="179">
        <f t="shared" si="14"/>
        <v>31.034488310586312</v>
      </c>
      <c r="AG25" s="179">
        <f t="shared" si="14"/>
        <v>1749.3887937258091</v>
      </c>
      <c r="AH25" s="179">
        <f t="shared" si="14"/>
        <v>265.25377520366419</v>
      </c>
      <c r="AI25" s="179">
        <f t="shared" si="14"/>
        <v>-2056.1567326298273</v>
      </c>
      <c r="AJ25" s="179">
        <f t="shared" si="14"/>
        <v>30.787760740346584</v>
      </c>
      <c r="AK25" s="179">
        <f t="shared" si="14"/>
        <v>1740.7063403193301</v>
      </c>
      <c r="AL25" s="179">
        <f t="shared" si="14"/>
        <v>263.95453729637848</v>
      </c>
      <c r="AM25" s="179">
        <f t="shared" si="14"/>
        <v>-2045.9442408588479</v>
      </c>
      <c r="AN25" s="179">
        <f t="shared" si="14"/>
        <v>14.748777358933467</v>
      </c>
      <c r="AO25" s="179">
        <f t="shared" si="14"/>
        <v>1747.85912869714</v>
      </c>
      <c r="AP25" s="179">
        <f t="shared" si="14"/>
        <v>262.66217498672268</v>
      </c>
      <c r="AQ25" s="179">
        <f t="shared" si="14"/>
        <v>-2035.7829029590757</v>
      </c>
      <c r="AR25" s="179">
        <f t="shared" si="14"/>
        <v>30.292372447376692</v>
      </c>
      <c r="AS25" s="179">
        <f t="shared" si="14"/>
        <v>1723.4720817450052</v>
      </c>
      <c r="AT25" s="179">
        <f t="shared" si="14"/>
        <v>261.37666236425503</v>
      </c>
      <c r="AU25" s="179">
        <f t="shared" si="14"/>
        <v>-2025.6724713947165</v>
      </c>
      <c r="AV25" s="179">
        <f t="shared" si="14"/>
        <v>30.043642460449064</v>
      </c>
      <c r="AW25" s="179">
        <f t="shared" si="14"/>
        <v>1714.9198607992462</v>
      </c>
      <c r="AX25" s="179">
        <f t="shared" si="14"/>
        <v>260.09797381462704</v>
      </c>
      <c r="AY25" s="179">
        <f t="shared" si="14"/>
        <v>-2015.6127000017718</v>
      </c>
      <c r="AZ25" s="179">
        <f t="shared" si="14"/>
        <v>29.794174750497405</v>
      </c>
      <c r="BA25" s="179">
        <f t="shared" si="14"/>
        <v>1706.410636908065</v>
      </c>
      <c r="BB25" s="179">
        <f t="shared" si="14"/>
        <v>258.82608402146616</v>
      </c>
      <c r="BC25" s="179">
        <f t="shared" si="14"/>
        <v>-2005.6033439840292</v>
      </c>
      <c r="BD25" s="179">
        <f t="shared" si="14"/>
        <v>14.22664344540317</v>
      </c>
      <c r="BE25" s="179">
        <f t="shared" si="14"/>
        <v>1713.2614949385261</v>
      </c>
      <c r="BF25" s="179">
        <f t="shared" si="14"/>
        <v>257.56096796833572</v>
      </c>
      <c r="BG25" s="179">
        <f t="shared" si="14"/>
        <v>-1995.6441599091504</v>
      </c>
      <c r="BH25" s="179">
        <f t="shared" si="14"/>
        <v>29.292881016393721</v>
      </c>
      <c r="BI25" s="179">
        <f t="shared" si="14"/>
        <v>1689.5203619935664</v>
      </c>
      <c r="BJ25" s="179">
        <f t="shared" si="14"/>
        <v>256.30260094075584</v>
      </c>
      <c r="BK25" s="179">
        <f t="shared" si="14"/>
        <v>-1985.7349057048255</v>
      </c>
      <c r="BL25" s="179">
        <f t="shared" si="14"/>
        <v>29.040980850982123</v>
      </c>
      <c r="BM25" s="179">
        <f t="shared" si="14"/>
        <v>1681.1389048236674</v>
      </c>
      <c r="BN25" s="179">
        <f t="shared" si="14"/>
        <v>255.05095852826616</v>
      </c>
      <c r="BO25" s="179">
        <f t="shared" si="14"/>
        <v>-1975.8753406550072</v>
      </c>
      <c r="BP25" s="179">
        <f t="shared" si="14"/>
        <v>28.788194653630626</v>
      </c>
      <c r="BQ25" s="179">
        <f t="shared" si="14"/>
        <v>1672.7996324106566</v>
      </c>
      <c r="BR25" s="179">
        <f t="shared" si="14"/>
        <v>253.80601662656227</v>
      </c>
      <c r="BS25" s="179">
        <f t="shared" si="14"/>
        <v>-1966.0652253962173</v>
      </c>
      <c r="BT25" s="179">
        <f t="shared" si="14"/>
        <v>13.695649400581942</v>
      </c>
      <c r="BU25" s="179">
        <f t="shared" si="14"/>
        <v>1679.3411789971406</v>
      </c>
      <c r="BV25" s="179">
        <f t="shared" si="14"/>
        <v>252.56775143971026</v>
      </c>
      <c r="BW25" s="179">
        <f t="shared" ref="BW25:EA25" si="15" xml:space="preserve"> BW22 + BW24</f>
        <v>-1956.3043219139508</v>
      </c>
      <c r="BX25" s="179">
        <f t="shared" si="15"/>
        <v>28.279808690313985</v>
      </c>
      <c r="BY25" s="179">
        <f t="shared" si="15"/>
        <v>1656.2468427201484</v>
      </c>
      <c r="BZ25" s="179">
        <f t="shared" si="15"/>
        <v>251.33613948238963</v>
      </c>
      <c r="CA25" s="179">
        <f t="shared" si="15"/>
        <v>-1946.5923935391452</v>
      </c>
      <c r="CB25" s="179">
        <f t="shared" si="15"/>
        <v>28.024129483559136</v>
      </c>
      <c r="CC25" s="179">
        <f t="shared" si="15"/>
        <v>1648.0329288550124</v>
      </c>
      <c r="CD25" s="179">
        <f t="shared" si="15"/>
        <v>250.1111575822315</v>
      </c>
      <c r="CE25" s="179">
        <f t="shared" si="15"/>
        <v>-1936.9292049447395</v>
      </c>
      <c r="CF25" s="179">
        <f t="shared" si="15"/>
        <v>27.7674053347273</v>
      </c>
      <c r="CG25" s="179">
        <f t="shared" si="15"/>
        <v>1639.8604065676545</v>
      </c>
      <c r="CH25" s="179">
        <f t="shared" si="15"/>
        <v>248.89278288221522</v>
      </c>
      <c r="CI25" s="179">
        <f t="shared" si="15"/>
        <v>-1927.3145221423065</v>
      </c>
      <c r="CJ25" s="179">
        <f t="shared" si="15"/>
        <v>13.15437746347925</v>
      </c>
      <c r="CK25" s="179">
        <f t="shared" si="15"/>
        <v>1646.0842978265227</v>
      </c>
      <c r="CL25" s="179">
        <f t="shared" si="15"/>
        <v>247.68099284312575</v>
      </c>
      <c r="CM25" s="179">
        <f t="shared" si="15"/>
        <v>-1917.7481124787885</v>
      </c>
      <c r="CN25" s="179">
        <f t="shared" si="15"/>
        <v>27.2506555182581</v>
      </c>
      <c r="CO25" s="179">
        <f t="shared" si="15"/>
        <v>1623.6387566223775</v>
      </c>
      <c r="CP25" s="179">
        <f t="shared" si="15"/>
        <v>246.47576524608576</v>
      </c>
      <c r="CQ25" s="179">
        <f t="shared" si="15"/>
        <v>-1908.2297446332873</v>
      </c>
      <c r="CR25" s="179">
        <f t="shared" si="15"/>
        <v>26.990544653091547</v>
      </c>
      <c r="CS25" s="179">
        <f t="shared" si="15"/>
        <v>1615.5892418745898</v>
      </c>
      <c r="CT25" s="179">
        <f t="shared" si="15"/>
        <v>245.27707819516127</v>
      </c>
      <c r="CU25" s="179">
        <f t="shared" si="15"/>
        <v>-1898.7591886139739</v>
      </c>
      <c r="CV25" s="179">
        <f t="shared" si="15"/>
        <v>26.729218419875906</v>
      </c>
      <c r="CW25" s="179">
        <f t="shared" si="15"/>
        <v>1607.580344521748</v>
      </c>
      <c r="CX25" s="179">
        <f t="shared" si="15"/>
        <v>244.08491012003196</v>
      </c>
      <c r="CY25" s="179">
        <f t="shared" si="15"/>
        <v>-1889.3362157550541</v>
      </c>
      <c r="CZ25" s="179">
        <f t="shared" si="15"/>
        <v>12.601305564115592</v>
      </c>
      <c r="DA25" s="179">
        <f t="shared" si="15"/>
        <v>1613.4772007086035</v>
      </c>
      <c r="DB25" s="179">
        <f t="shared" si="15"/>
        <v>242.89923977873605</v>
      </c>
      <c r="DC25" s="179">
        <f t="shared" si="15"/>
        <v>-1879.9605987138391</v>
      </c>
      <c r="DD25" s="179">
        <f t="shared" si="15"/>
        <v>26.202740971416006</v>
      </c>
      <c r="DE25" s="179">
        <f t="shared" si="15"/>
        <v>1591.6836408220274</v>
      </c>
      <c r="DF25" s="179">
        <f t="shared" si="15"/>
        <v>241.72004626049147</v>
      </c>
      <c r="DG25" s="179">
        <f t="shared" si="15"/>
        <v>-1870.6321114679013</v>
      </c>
      <c r="DH25" s="179">
        <f t="shared" si="15"/>
        <v>25.937498307041551</v>
      </c>
      <c r="DI25" s="179">
        <f t="shared" si="15"/>
        <v>-1239.2070627614662</v>
      </c>
      <c r="DJ25" s="179">
        <f t="shared" si="15"/>
        <v>0</v>
      </c>
      <c r="DK25" s="179">
        <f t="shared" si="15"/>
        <v>0</v>
      </c>
      <c r="DL25" s="179">
        <f t="shared" si="15"/>
        <v>0</v>
      </c>
      <c r="DM25" s="179">
        <f t="shared" si="15"/>
        <v>0</v>
      </c>
      <c r="DN25" s="179">
        <f t="shared" si="15"/>
        <v>0</v>
      </c>
      <c r="DO25" s="179">
        <f t="shared" si="15"/>
        <v>0</v>
      </c>
      <c r="DP25" s="179">
        <f t="shared" si="15"/>
        <v>0</v>
      </c>
      <c r="DQ25" s="179">
        <f t="shared" si="15"/>
        <v>0</v>
      </c>
      <c r="DR25" s="179">
        <f t="shared" si="15"/>
        <v>0</v>
      </c>
      <c r="DS25" s="179">
        <f t="shared" si="15"/>
        <v>0</v>
      </c>
      <c r="DT25" s="179">
        <f t="shared" si="15"/>
        <v>0</v>
      </c>
      <c r="DU25" s="179">
        <f t="shared" si="15"/>
        <v>0</v>
      </c>
      <c r="DV25" s="179">
        <f t="shared" si="15"/>
        <v>0</v>
      </c>
      <c r="DW25" s="179">
        <f t="shared" si="15"/>
        <v>0</v>
      </c>
      <c r="DX25" s="179">
        <f t="shared" si="15"/>
        <v>0</v>
      </c>
      <c r="DY25" s="179">
        <f t="shared" si="15"/>
        <v>0</v>
      </c>
      <c r="DZ25" s="179">
        <f t="shared" si="15"/>
        <v>0</v>
      </c>
      <c r="EA25" s="179">
        <f t="shared" si="15"/>
        <v>0</v>
      </c>
    </row>
    <row r="26" spans="1:131" outlineLevel="1" x14ac:dyDescent="0.35"/>
    <row r="28" spans="1:131" x14ac:dyDescent="0.35">
      <c r="A28" s="175" t="s">
        <v>55</v>
      </c>
    </row>
    <row r="29" spans="1:131" outlineLevel="1" x14ac:dyDescent="0.35"/>
    <row r="30" spans="1:131" s="561" customFormat="1" outlineLevel="1" x14ac:dyDescent="0.35">
      <c r="A30" s="176"/>
      <c r="B30" s="176"/>
      <c r="C30" s="177"/>
      <c r="D30" s="180"/>
      <c r="E30" s="450" t="str">
        <f xml:space="preserve"> Ops!E$53</f>
        <v>Cash received from invoices</v>
      </c>
      <c r="F30" s="450">
        <f xml:space="preserve"> Ops!F$53</f>
        <v>0</v>
      </c>
      <c r="G30" s="450" t="str">
        <f xml:space="preserve"> Ops!G$53</f>
        <v>$ 000s</v>
      </c>
      <c r="H30" s="450">
        <f xml:space="preserve"> Ops!H$53</f>
        <v>371409.67882059258</v>
      </c>
      <c r="I30" s="450">
        <f xml:space="preserve"> Ops!I$53</f>
        <v>0</v>
      </c>
      <c r="J30" s="450">
        <f xml:space="preserve"> Ops!J$53</f>
        <v>0</v>
      </c>
      <c r="K30" s="450">
        <f xml:space="preserve"> Ops!K$53</f>
        <v>0</v>
      </c>
      <c r="L30" s="450">
        <f xml:space="preserve"> Ops!L$53</f>
        <v>0</v>
      </c>
      <c r="M30" s="450">
        <f xml:space="preserve"> Ops!M$53</f>
        <v>1771.9821428571431</v>
      </c>
      <c r="N30" s="450">
        <f xml:space="preserve"> Ops!N$53</f>
        <v>5403.3819875776398</v>
      </c>
      <c r="O30" s="450">
        <f xml:space="preserve"> Ops!O$53</f>
        <v>4550.565217391304</v>
      </c>
      <c r="P30" s="450">
        <f xml:space="preserve"> Ops!P$53</f>
        <v>2407.7789855072456</v>
      </c>
      <c r="Q30" s="450">
        <f xml:space="preserve"> Ops!Q$53</f>
        <v>3391.9579779673063</v>
      </c>
      <c r="R30" s="450">
        <f xml:space="preserve"> Ops!R$53</f>
        <v>5376.4994901270056</v>
      </c>
      <c r="S30" s="450">
        <f xml:space="preserve"> Ops!S$53</f>
        <v>4527.9255894440848</v>
      </c>
      <c r="T30" s="450">
        <f xml:space="preserve"> Ops!T$53</f>
        <v>2395.7999855793478</v>
      </c>
      <c r="U30" s="450">
        <f xml:space="preserve"> Ops!U$53</f>
        <v>3375.0825651415989</v>
      </c>
      <c r="V30" s="450">
        <f xml:space="preserve"> Ops!V$53</f>
        <v>5349.7507364447829</v>
      </c>
      <c r="W30" s="450">
        <f xml:space="preserve"> Ops!W$53</f>
        <v>4505.398596461775</v>
      </c>
      <c r="X30" s="450">
        <f xml:space="preserve"> Ops!X$53</f>
        <v>2401.6017376115014</v>
      </c>
      <c r="Y30" s="450">
        <f xml:space="preserve"> Ops!Y$53</f>
        <v>3340.5699546481505</v>
      </c>
      <c r="Z30" s="450">
        <f xml:space="preserve"> Ops!Z$53</f>
        <v>5323.1350611390862</v>
      </c>
      <c r="AA30" s="450">
        <f xml:space="preserve"> Ops!AA$53</f>
        <v>4482.9836780714195</v>
      </c>
      <c r="AB30" s="450">
        <f xml:space="preserve"> Ops!AB$53</f>
        <v>2372.0204802646958</v>
      </c>
      <c r="AC30" s="450">
        <f xml:space="preserve"> Ops!AC$53</f>
        <v>3341.5831936255045</v>
      </c>
      <c r="AD30" s="450">
        <f xml:space="preserve"> Ops!AD$53</f>
        <v>5296.6518021284464</v>
      </c>
      <c r="AE30" s="450">
        <f xml:space="preserve"> Ops!AE$53</f>
        <v>4460.68027668798</v>
      </c>
      <c r="AF30" s="450">
        <f xml:space="preserve"> Ops!AF$53</f>
        <v>2360.2193833479569</v>
      </c>
      <c r="AG30" s="450">
        <f xml:space="preserve"> Ops!AG$53</f>
        <v>3324.9584016174181</v>
      </c>
      <c r="AH30" s="450">
        <f xml:space="preserve"> Ops!AH$53</f>
        <v>5270.3003006253202</v>
      </c>
      <c r="AI30" s="450">
        <f xml:space="preserve"> Ops!AI$53</f>
        <v>4438.4878375004791</v>
      </c>
      <c r="AJ30" s="450">
        <f xml:space="preserve"> Ops!AJ$53</f>
        <v>2348.4769983561764</v>
      </c>
      <c r="AK30" s="450">
        <f xml:space="preserve"> Ops!AK$53</f>
        <v>3308.4163200173325</v>
      </c>
      <c r="AL30" s="450">
        <f xml:space="preserve"> Ops!AL$53</f>
        <v>5244.0799011197232</v>
      </c>
      <c r="AM30" s="450">
        <f xml:space="preserve"> Ops!AM$53</f>
        <v>4416.4058084581884</v>
      </c>
      <c r="AN30" s="450">
        <f xml:space="preserve"> Ops!AN$53</f>
        <v>2354.1641514072189</v>
      </c>
      <c r="AO30" s="450">
        <f xml:space="preserve"> Ops!AO$53</f>
        <v>3274.5854191136864</v>
      </c>
      <c r="AP30" s="450">
        <f xml:space="preserve"> Ops!AP$53</f>
        <v>5217.989951362908</v>
      </c>
      <c r="AQ30" s="450">
        <f xml:space="preserve"> Ops!AQ$53</f>
        <v>4394.4336402569043</v>
      </c>
      <c r="AR30" s="450">
        <f xml:space="preserve"> Ops!AR$53</f>
        <v>2325.1671972042041</v>
      </c>
      <c r="AS30" s="450">
        <f xml:space="preserve"> Ops!AS$53</f>
        <v>3275.5786441101286</v>
      </c>
      <c r="AT30" s="450">
        <f xml:space="preserve"> Ops!AT$53</f>
        <v>5192.029802351155</v>
      </c>
      <c r="AU30" s="450">
        <f xml:space="preserve"> Ops!AU$53</f>
        <v>4372.5707863252783</v>
      </c>
      <c r="AV30" s="450">
        <f xml:space="preserve"> Ops!AV$53</f>
        <v>2313.5992011982144</v>
      </c>
      <c r="AW30" s="450">
        <f xml:space="preserve"> Ops!AW$53</f>
        <v>3259.2822329454025</v>
      </c>
      <c r="AX30" s="450">
        <f xml:space="preserve"> Ops!AX$53</f>
        <v>5166.1988083096076</v>
      </c>
      <c r="AY30" s="450">
        <f xml:space="preserve"> Ops!AY$53</f>
        <v>4350.8167028112239</v>
      </c>
      <c r="AZ30" s="450">
        <f xml:space="preserve"> Ops!AZ$53</f>
        <v>2302.0887574111575</v>
      </c>
      <c r="BA30" s="450">
        <f xml:space="preserve"> Ops!BA$53</f>
        <v>3243.0668984531367</v>
      </c>
      <c r="BB30" s="450">
        <f xml:space="preserve"> Ops!BB$53</f>
        <v>5140.4963266762261</v>
      </c>
      <c r="BC30" s="450">
        <f xml:space="preserve"> Ops!BC$53</f>
        <v>4329.170848568383</v>
      </c>
      <c r="BD30" s="450">
        <f xml:space="preserve"> Ops!BD$53</f>
        <v>2307.6635750949786</v>
      </c>
      <c r="BE30" s="450">
        <f xml:space="preserve"> Ops!BE$53</f>
        <v>3209.9042416854159</v>
      </c>
      <c r="BF30" s="450">
        <f xml:space="preserve"> Ops!BF$53</f>
        <v>5114.9217180857977</v>
      </c>
      <c r="BG30" s="450">
        <f xml:space="preserve"> Ops!BG$53</f>
        <v>4307.6326851426684</v>
      </c>
      <c r="BH30" s="450">
        <f xml:space="preserve"> Ops!BH$53</f>
        <v>2279.2393826005882</v>
      </c>
      <c r="BI30" s="450">
        <f xml:space="preserve"> Ops!BI$53</f>
        <v>3210.8778480266706</v>
      </c>
      <c r="BJ30" s="450">
        <f xml:space="preserve"> Ops!BJ$53</f>
        <v>5089.474346354029</v>
      </c>
      <c r="BK30" s="450">
        <f xml:space="preserve"> Ops!BK$53</f>
        <v>4286.2016767588739</v>
      </c>
      <c r="BL30" s="450">
        <f xml:space="preserve"> Ops!BL$53</f>
        <v>2267.8998831846657</v>
      </c>
      <c r="BM30" s="450">
        <f xml:space="preserve"> Ops!BM$53</f>
        <v>3194.9033313698219</v>
      </c>
      <c r="BN30" s="450">
        <f xml:space="preserve"> Ops!BN$53</f>
        <v>5064.1535784617208</v>
      </c>
      <c r="BO30" s="450">
        <f xml:space="preserve"> Ops!BO$53</f>
        <v>4264.8772903073386</v>
      </c>
      <c r="BP30" s="450">
        <f xml:space="preserve"> Ops!BP$53</f>
        <v>2256.6167991887223</v>
      </c>
      <c r="BQ30" s="450">
        <f xml:space="preserve"> Ops!BQ$53</f>
        <v>3179.0082899202216</v>
      </c>
      <c r="BR30" s="450">
        <f xml:space="preserve"> Ops!BR$53</f>
        <v>5038.958784539027</v>
      </c>
      <c r="BS30" s="450">
        <f xml:space="preserve"> Ops!BS$53</f>
        <v>4243.6589953306866</v>
      </c>
      <c r="BT30" s="450">
        <f xml:space="preserve"> Ops!BT$53</f>
        <v>2262.0815004072233</v>
      </c>
      <c r="BU30" s="450">
        <f xml:space="preserve"> Ops!BU$53</f>
        <v>3146.5006778106322</v>
      </c>
      <c r="BV30" s="450">
        <f xml:space="preserve"> Ops!BV$53</f>
        <v>5013.8893378497796</v>
      </c>
      <c r="BW30" s="450">
        <f xml:space="preserve"> Ops!BW$53</f>
        <v>4222.5462640106343</v>
      </c>
      <c r="BX30" s="450">
        <f xml:space="preserve"> Ops!BX$53</f>
        <v>2234.2187561582364</v>
      </c>
      <c r="BY30" s="450">
        <f xml:space="preserve"> Ops!BY$53</f>
        <v>3147.4550530137594</v>
      </c>
      <c r="BZ30" s="450">
        <f xml:space="preserve"> Ops!BZ$53</f>
        <v>4988.944614775899</v>
      </c>
      <c r="CA30" s="450">
        <f xml:space="preserve"> Ops!CA$53</f>
        <v>4201.5385711548606</v>
      </c>
      <c r="CB30" s="450">
        <f xml:space="preserve"> Ops!CB$53</f>
        <v>2223.1032399584446</v>
      </c>
      <c r="CC30" s="450">
        <f xml:space="preserve"> Ops!CC$53</f>
        <v>3131.7960726505071</v>
      </c>
      <c r="CD30" s="450">
        <f xml:space="preserve"> Ops!CD$53</f>
        <v>4964.123994801892</v>
      </c>
      <c r="CE30" s="450">
        <f xml:space="preserve"> Ops!CE$53</f>
        <v>4180.6353941839425</v>
      </c>
      <c r="CF30" s="450">
        <f xml:space="preserve"> Ops!CF$53</f>
        <v>2212.0430248342732</v>
      </c>
      <c r="CG30" s="450">
        <f xml:space="preserve"> Ops!CG$53</f>
        <v>3116.2149976621968</v>
      </c>
      <c r="CH30" s="450">
        <f xml:space="preserve"> Ops!CH$53</f>
        <v>4939.4268604993958</v>
      </c>
      <c r="CI30" s="450">
        <f xml:space="preserve"> Ops!CI$53</f>
        <v>4159.8362131183512</v>
      </c>
      <c r="CJ30" s="450">
        <f xml:space="preserve"> Ops!CJ$53</f>
        <v>2217.3997846605475</v>
      </c>
      <c r="CK30" s="450">
        <f xml:space="preserve"> Ops!CK$53</f>
        <v>3084.3494914553448</v>
      </c>
      <c r="CL30" s="450">
        <f xml:space="preserve"> Ops!CL$53</f>
        <v>4914.8525975118364</v>
      </c>
      <c r="CM30" s="450">
        <f xml:space="preserve"> Ops!CM$53</f>
        <v>4139.140510565524</v>
      </c>
      <c r="CN30" s="450">
        <f xml:space="preserve"> Ops!CN$53</f>
        <v>2190.0873986626812</v>
      </c>
      <c r="CO30" s="450">
        <f xml:space="preserve"> Ops!CO$53</f>
        <v>3085.2850153829831</v>
      </c>
      <c r="CP30" s="450">
        <f xml:space="preserve"> Ops!CP$53</f>
        <v>4890.40059453914</v>
      </c>
      <c r="CQ30" s="450">
        <f xml:space="preserve"> Ops!CQ$53</f>
        <v>4118.547771706988</v>
      </c>
      <c r="CR30" s="450">
        <f xml:space="preserve"> Ops!CR$53</f>
        <v>2179.1914414554049</v>
      </c>
      <c r="CS30" s="450">
        <f xml:space="preserve"> Ops!CS$53</f>
        <v>3069.9353386895355</v>
      </c>
      <c r="CT30" s="450">
        <f xml:space="preserve"> Ops!CT$53</f>
        <v>4866.0702433225306</v>
      </c>
      <c r="CU30" s="450">
        <f xml:space="preserve"> Ops!CU$53</f>
        <v>4098.0574842855613</v>
      </c>
      <c r="CV30" s="450">
        <f xml:space="preserve"> Ops!CV$53</f>
        <v>2168.3496929904522</v>
      </c>
      <c r="CW30" s="450">
        <f xml:space="preserve"> Ops!CW$53</f>
        <v>3054.6620285468025</v>
      </c>
      <c r="CX30" s="450">
        <f xml:space="preserve"> Ops!CX$53</f>
        <v>4841.8609386293838</v>
      </c>
      <c r="CY30" s="450">
        <f xml:space="preserve"> Ops!CY$53</f>
        <v>4077.6691385925992</v>
      </c>
      <c r="CZ30" s="450">
        <f xml:space="preserve"> Ops!CZ$53</f>
        <v>2173.6006435345062</v>
      </c>
      <c r="DA30" s="450">
        <f xml:space="preserve"> Ops!DA$53</f>
        <v>3023.4259450597783</v>
      </c>
      <c r="DB30" s="450">
        <f xml:space="preserve"> Ops!DB$53</f>
        <v>4817.772078238193</v>
      </c>
      <c r="DC30" s="450">
        <f xml:space="preserve"> Ops!DC$53</f>
        <v>4057.3822274553245</v>
      </c>
      <c r="DD30" s="450">
        <f xml:space="preserve"> Ops!DD$53</f>
        <v>2146.8277448483486</v>
      </c>
      <c r="DE30" s="450">
        <f xml:space="preserve"> Ops!DE$53</f>
        <v>3024.3429900713381</v>
      </c>
      <c r="DF30" s="450">
        <f xml:space="preserve"> Ops!DF$53</f>
        <v>4793.8030629235755</v>
      </c>
      <c r="DG30" s="450">
        <f xml:space="preserve"> Ops!DG$53</f>
        <v>4037.1962462242027</v>
      </c>
      <c r="DH30" s="450">
        <f xml:space="preserve"> Ops!DH$53</f>
        <v>2136.1470097993515</v>
      </c>
      <c r="DI30" s="450">
        <f xml:space="preserve"> Ops!DI$53</f>
        <v>1445.0406242760323</v>
      </c>
      <c r="DJ30" s="450">
        <f xml:space="preserve"> Ops!DJ$53</f>
        <v>0</v>
      </c>
      <c r="DK30" s="450">
        <f xml:space="preserve"> Ops!DK$53</f>
        <v>0</v>
      </c>
      <c r="DL30" s="450">
        <f xml:space="preserve"> Ops!DL$53</f>
        <v>0</v>
      </c>
      <c r="DM30" s="450">
        <f xml:space="preserve"> Ops!DM$53</f>
        <v>0</v>
      </c>
      <c r="DN30" s="450">
        <f xml:space="preserve"> Ops!DN$53</f>
        <v>0</v>
      </c>
      <c r="DO30" s="450">
        <f xml:space="preserve"> Ops!DO$53</f>
        <v>0</v>
      </c>
      <c r="DP30" s="450">
        <f xml:space="preserve"> Ops!DP$53</f>
        <v>0</v>
      </c>
      <c r="DQ30" s="450">
        <f xml:space="preserve"> Ops!DQ$53</f>
        <v>0</v>
      </c>
      <c r="DR30" s="450">
        <f xml:space="preserve"> Ops!DR$53</f>
        <v>0</v>
      </c>
      <c r="DS30" s="450">
        <f xml:space="preserve"> Ops!DS$53</f>
        <v>0</v>
      </c>
      <c r="DT30" s="450">
        <f xml:space="preserve"> Ops!DT$53</f>
        <v>0</v>
      </c>
      <c r="DU30" s="450">
        <f xml:space="preserve"> Ops!DU$53</f>
        <v>0</v>
      </c>
      <c r="DV30" s="450">
        <f xml:space="preserve"> Ops!DV$53</f>
        <v>0</v>
      </c>
      <c r="DW30" s="450">
        <f xml:space="preserve"> Ops!DW$53</f>
        <v>0</v>
      </c>
      <c r="DX30" s="450">
        <f xml:space="preserve"> Ops!DX$53</f>
        <v>0</v>
      </c>
      <c r="DY30" s="450">
        <f xml:space="preserve"> Ops!DY$53</f>
        <v>0</v>
      </c>
      <c r="DZ30" s="450">
        <f xml:space="preserve"> Ops!DZ$53</f>
        <v>0</v>
      </c>
      <c r="EA30" s="450">
        <f xml:space="preserve"> Ops!EA$53</f>
        <v>0</v>
      </c>
    </row>
    <row r="31" spans="1:131" s="561" customFormat="1" outlineLevel="1" x14ac:dyDescent="0.35">
      <c r="A31" s="176"/>
      <c r="B31" s="176"/>
      <c r="C31" s="177"/>
      <c r="D31" s="180"/>
      <c r="E31" s="450" t="str">
        <f xml:space="preserve"> Ops!E$114</f>
        <v>Cash paid for operating costs</v>
      </c>
      <c r="F31" s="450">
        <f xml:space="preserve"> Ops!F$114</f>
        <v>0</v>
      </c>
      <c r="G31" s="450" t="str">
        <f xml:space="preserve"> Ops!G$114</f>
        <v>$ 000s</v>
      </c>
      <c r="H31" s="450">
        <f xml:space="preserve"> Ops!H$114</f>
        <v>-48742.637593284257</v>
      </c>
      <c r="I31" s="450">
        <f xml:space="preserve"> Ops!I$114</f>
        <v>0</v>
      </c>
      <c r="J31" s="450">
        <f xml:space="preserve"> Ops!J$114</f>
        <v>0</v>
      </c>
      <c r="K31" s="450">
        <f xml:space="preserve"> Ops!K$114</f>
        <v>0</v>
      </c>
      <c r="L31" s="450">
        <f xml:space="preserve"> Ops!L$114</f>
        <v>0</v>
      </c>
      <c r="M31" s="450">
        <f xml:space="preserve"> Ops!M$114</f>
        <v>-252.63049450549448</v>
      </c>
      <c r="N31" s="450">
        <f xml:space="preserve"> Ops!N$114</f>
        <v>-379.49538864667932</v>
      </c>
      <c r="O31" s="450">
        <f xml:space="preserve"> Ops!O$114</f>
        <v>-380.03562941576075</v>
      </c>
      <c r="P31" s="450">
        <f xml:space="preserve"> Ops!P$114</f>
        <v>-379.16365946331507</v>
      </c>
      <c r="Q31" s="450">
        <f xml:space="preserve"> Ops!Q$114</f>
        <v>-385.23993802104627</v>
      </c>
      <c r="R31" s="450">
        <f xml:space="preserve"> Ops!R$114</f>
        <v>-387.14241071278872</v>
      </c>
      <c r="S31" s="450">
        <f xml:space="preserve"> Ops!S$114</f>
        <v>-387.69353760382506</v>
      </c>
      <c r="T31" s="450">
        <f xml:space="preserve"> Ops!T$114</f>
        <v>-386.80399702030769</v>
      </c>
      <c r="U31" s="450">
        <f xml:space="preserve"> Ops!U$114</f>
        <v>-393.0027156329142</v>
      </c>
      <c r="V31" s="450">
        <f xml:space="preserve"> Ops!V$114</f>
        <v>-394.94352410182051</v>
      </c>
      <c r="W31" s="450">
        <f xml:space="preserve"> Ops!W$114</f>
        <v>-395.50575647561931</v>
      </c>
      <c r="X31" s="450">
        <f xml:space="preserve"> Ops!X$114</f>
        <v>-396.05663984668871</v>
      </c>
      <c r="Y31" s="450">
        <f xml:space="preserve"> Ops!Y$114</f>
        <v>-399.46356845723079</v>
      </c>
      <c r="Z31" s="450">
        <f xml:space="preserve"> Ops!Z$114</f>
        <v>-402.90183383107382</v>
      </c>
      <c r="AA31" s="450">
        <f xml:space="preserve"> Ops!AA$114</f>
        <v>-403.4753954686721</v>
      </c>
      <c r="AB31" s="450">
        <f xml:space="preserve"> Ops!AB$114</f>
        <v>-402.54964431754797</v>
      </c>
      <c r="AC31" s="450">
        <f xml:space="preserve"> Ops!AC$114</f>
        <v>-409.0006944409995</v>
      </c>
      <c r="AD31" s="450">
        <f xml:space="preserve"> Ops!AD$114</f>
        <v>-411.02050748550027</v>
      </c>
      <c r="AE31" s="450">
        <f xml:space="preserve"> Ops!AE$114</f>
        <v>-411.60562667723559</v>
      </c>
      <c r="AF31" s="450">
        <f xml:space="preserve"> Ops!AF$114</f>
        <v>-410.6612211769621</v>
      </c>
      <c r="AG31" s="450">
        <f xml:space="preserve"> Ops!AG$114</f>
        <v>-417.24226318995812</v>
      </c>
      <c r="AH31" s="450">
        <f xml:space="preserve"> Ops!AH$114</f>
        <v>-419.30277647847453</v>
      </c>
      <c r="AI31" s="450">
        <f xml:space="preserve"> Ops!AI$114</f>
        <v>-419.89968611484863</v>
      </c>
      <c r="AJ31" s="450">
        <f xml:space="preserve"> Ops!AJ$114</f>
        <v>-418.93625037095165</v>
      </c>
      <c r="AK31" s="450">
        <f xml:space="preserve"> Ops!AK$114</f>
        <v>-425.64990367514343</v>
      </c>
      <c r="AL31" s="450">
        <f xml:space="preserve"> Ops!AL$114</f>
        <v>-427.75193733796806</v>
      </c>
      <c r="AM31" s="450">
        <f xml:space="preserve"> Ops!AM$114</f>
        <v>-428.36087500234305</v>
      </c>
      <c r="AN31" s="450">
        <f xml:space="preserve"> Ops!AN$114</f>
        <v>-428.95752088926599</v>
      </c>
      <c r="AO31" s="450">
        <f xml:space="preserve"> Ops!AO$114</f>
        <v>-432.64746698180085</v>
      </c>
      <c r="AP31" s="450">
        <f xml:space="preserve"> Ops!AP$114</f>
        <v>-436.37135301864163</v>
      </c>
      <c r="AQ31" s="450">
        <f xml:space="preserve"> Ops!AQ$114</f>
        <v>-436.9925610818031</v>
      </c>
      <c r="AR31" s="450">
        <f xml:space="preserve"> Ops!AR$114</f>
        <v>-435.98990671675989</v>
      </c>
      <c r="AS31" s="450">
        <f xml:space="preserve"> Ops!AS$114</f>
        <v>-442.97685300090558</v>
      </c>
      <c r="AT31" s="450">
        <f xml:space="preserve"> Ops!AT$114</f>
        <v>-445.16445424037551</v>
      </c>
      <c r="AU31" s="450">
        <f xml:space="preserve"> Ops!AU$114</f>
        <v>-445.79817995700199</v>
      </c>
      <c r="AV31" s="450">
        <f xml:space="preserve"> Ops!AV$114</f>
        <v>-444.77532160454945</v>
      </c>
      <c r="AW31" s="450">
        <f xml:space="preserve"> Ops!AW$114</f>
        <v>-451.90305835416069</v>
      </c>
      <c r="AX31" s="450">
        <f xml:space="preserve"> Ops!AX$114</f>
        <v>-454.13474085377396</v>
      </c>
      <c r="AY31" s="450">
        <f xml:space="preserve"> Ops!AY$114</f>
        <v>-454.7812364608493</v>
      </c>
      <c r="AZ31" s="450">
        <f xml:space="preserve"> Ops!AZ$114</f>
        <v>-453.73776700052633</v>
      </c>
      <c r="BA31" s="450">
        <f xml:space="preserve"> Ops!BA$114</f>
        <v>-461.00913121396536</v>
      </c>
      <c r="BB31" s="450">
        <f xml:space="preserve"> Ops!BB$114</f>
        <v>-463.28578323318186</v>
      </c>
      <c r="BC31" s="450">
        <f xml:space="preserve"> Ops!BC$114</f>
        <v>-463.94530605039176</v>
      </c>
      <c r="BD31" s="450">
        <f xml:space="preserve"> Ops!BD$114</f>
        <v>-464.59151599804545</v>
      </c>
      <c r="BE31" s="450">
        <f xml:space="preserve"> Ops!BE$114</f>
        <v>-468.58799016063381</v>
      </c>
      <c r="BF31" s="450">
        <f xml:space="preserve"> Ops!BF$114</f>
        <v>-472.62122369777569</v>
      </c>
      <c r="BG31" s="450">
        <f xml:space="preserve"> Ops!BG$114</f>
        <v>-473.29403622992584</v>
      </c>
      <c r="BH31" s="450">
        <f xml:space="preserve"> Ops!BH$114</f>
        <v>-472.20809021244668</v>
      </c>
      <c r="BI31" s="450">
        <f xml:space="preserve"> Ops!BI$114</f>
        <v>-479.77545016831999</v>
      </c>
      <c r="BJ31" s="450">
        <f xml:space="preserve"> Ops!BJ$114</f>
        <v>-482.14477796128568</v>
      </c>
      <c r="BK31" s="450">
        <f xml:space="preserve"> Ops!BK$114</f>
        <v>-482.83114800278548</v>
      </c>
      <c r="BL31" s="450">
        <f xml:space="preserve"> Ops!BL$114</f>
        <v>-481.72331962940245</v>
      </c>
      <c r="BM31" s="450">
        <f xml:space="preserve"> Ops!BM$114</f>
        <v>-489.44316567679618</v>
      </c>
      <c r="BN31" s="450">
        <f xml:space="preserve"> Ops!BN$114</f>
        <v>-491.86023661093486</v>
      </c>
      <c r="BO31" s="450">
        <f xml:space="preserve"> Ops!BO$114</f>
        <v>-492.56043735238484</v>
      </c>
      <c r="BP31" s="450">
        <f xml:space="preserve"> Ops!BP$114</f>
        <v>-491.43028568267141</v>
      </c>
      <c r="BQ31" s="450">
        <f xml:space="preserve"> Ops!BQ$114</f>
        <v>-499.3056904926683</v>
      </c>
      <c r="BR31" s="450">
        <f xml:space="preserve"> Ops!BR$114</f>
        <v>-501.77146661617599</v>
      </c>
      <c r="BS31" s="450">
        <f xml:space="preserve"> Ops!BS$114</f>
        <v>-502.48577675310412</v>
      </c>
      <c r="BT31" s="450">
        <f xml:space="preserve"> Ops!BT$114</f>
        <v>-503.18566810507559</v>
      </c>
      <c r="BU31" s="450">
        <f xml:space="preserve"> Ops!BU$114</f>
        <v>-507.51413397739498</v>
      </c>
      <c r="BV31" s="450">
        <f xml:space="preserve"> Ops!BV$114</f>
        <v>-511.88241286783227</v>
      </c>
      <c r="BW31" s="450">
        <f xml:space="preserve"> Ops!BW$114</f>
        <v>-512.61111671162098</v>
      </c>
      <c r="BX31" s="450">
        <f xml:space="preserve"> Ops!BX$114</f>
        <v>-511.43495990824613</v>
      </c>
      <c r="BY31" s="450">
        <f xml:space="preserve"> Ops!BY$114</f>
        <v>-519.63094916777413</v>
      </c>
      <c r="BZ31" s="450">
        <f xml:space="preserve"> Ops!BZ$114</f>
        <v>-522.19709974825173</v>
      </c>
      <c r="CA31" s="450">
        <f xml:space="preserve"> Ops!CA$114</f>
        <v>-522.94048733930026</v>
      </c>
      <c r="CB31" s="450">
        <f xml:space="preserve"> Ops!CB$114</f>
        <v>-521.74063038752411</v>
      </c>
      <c r="CC31" s="450">
        <f xml:space="preserve"> Ops!CC$114</f>
        <v>-530.10177293374852</v>
      </c>
      <c r="CD31" s="450">
        <f xml:space="preserve"> Ops!CD$114</f>
        <v>-532.71963273310189</v>
      </c>
      <c r="CE31" s="450">
        <f xml:space="preserve"> Ops!CE$114</f>
        <v>-533.47799995626838</v>
      </c>
      <c r="CF31" s="450">
        <f xml:space="preserve"> Ops!CF$114</f>
        <v>-532.25396528623548</v>
      </c>
      <c r="CG31" s="450">
        <f xml:space="preserve"> Ops!CG$114</f>
        <v>-540.78358904056336</v>
      </c>
      <c r="CH31" s="450">
        <f xml:space="preserve"> Ops!CH$114</f>
        <v>-543.4542000254396</v>
      </c>
      <c r="CI31" s="450">
        <f xml:space="preserve"> Ops!CI$114</f>
        <v>-544.22784872781062</v>
      </c>
      <c r="CJ31" s="450">
        <f xml:space="preserve"> Ops!CJ$114</f>
        <v>-544.98588086015855</v>
      </c>
      <c r="CK31" s="450">
        <f xml:space="preserve"> Ops!CK$114</f>
        <v>-549.67391737575042</v>
      </c>
      <c r="CL31" s="450">
        <f xml:space="preserve"> Ops!CL$114</f>
        <v>-554.40507422271094</v>
      </c>
      <c r="CM31" s="450">
        <f xml:space="preserve"> Ops!CM$114</f>
        <v>-555.19431233374246</v>
      </c>
      <c r="CN31" s="450">
        <f xml:space="preserve"> Ops!CN$114</f>
        <v>-553.92045083063033</v>
      </c>
      <c r="CO31" s="450">
        <f xml:space="preserve"> Ops!CO$114</f>
        <v>-562.79729035379307</v>
      </c>
      <c r="CP31" s="450">
        <f xml:space="preserve"> Ops!CP$114</f>
        <v>-565.57661401733867</v>
      </c>
      <c r="CQ31" s="450">
        <f xml:space="preserve"> Ops!CQ$114</f>
        <v>-566.38175567141991</v>
      </c>
      <c r="CR31" s="450">
        <f xml:space="preserve"> Ops!CR$114</f>
        <v>-565.0822252212929</v>
      </c>
      <c r="CS31" s="450">
        <f xml:space="preserve"> Ops!CS$114</f>
        <v>-574.13793750481534</v>
      </c>
      <c r="CT31" s="450">
        <f xml:space="preserve"> Ops!CT$114</f>
        <v>-576.97326593158016</v>
      </c>
      <c r="CU31" s="450">
        <f xml:space="preserve"> Ops!CU$114</f>
        <v>-577.79463159306522</v>
      </c>
      <c r="CV31" s="450">
        <f xml:space="preserve"> Ops!CV$114</f>
        <v>-576.46891495379077</v>
      </c>
      <c r="CW31" s="450">
        <f xml:space="preserve"> Ops!CW$114</f>
        <v>-585.70710437334219</v>
      </c>
      <c r="CX31" s="450">
        <f xml:space="preserve"> Ops!CX$114</f>
        <v>-588.59956608734274</v>
      </c>
      <c r="CY31" s="450">
        <f xml:space="preserve"> Ops!CY$114</f>
        <v>-589.4374826781027</v>
      </c>
      <c r="CZ31" s="450">
        <f xml:space="preserve"> Ops!CZ$114</f>
        <v>-590.25848541238895</v>
      </c>
      <c r="DA31" s="450">
        <f xml:space="preserve"> Ops!DA$114</f>
        <v>-595.33596251855499</v>
      </c>
      <c r="DB31" s="450">
        <f xml:space="preserve"> Ops!DB$114</f>
        <v>-600.46014201166008</v>
      </c>
      <c r="DC31" s="450">
        <f xml:space="preserve"> Ops!DC$114</f>
        <v>-601.31494304120611</v>
      </c>
      <c r="DD31" s="450">
        <f xml:space="preserve"> Ops!DD$114</f>
        <v>-599.93526039646395</v>
      </c>
      <c r="DE31" s="450">
        <f xml:space="preserve"> Ops!DE$114</f>
        <v>-609.54950919850853</v>
      </c>
      <c r="DF31" s="450">
        <f xml:space="preserve"> Ops!DF$114</f>
        <v>-612.55971447855336</v>
      </c>
      <c r="DG31" s="450">
        <f xml:space="preserve"> Ops!DG$114</f>
        <v>-613.43174017677939</v>
      </c>
      <c r="DH31" s="450">
        <f xml:space="preserve"> Ops!DH$114</f>
        <v>-612.02425623604233</v>
      </c>
      <c r="DI31" s="450">
        <f xml:space="preserve"> Ops!DI$114</f>
        <v>-205.83356151456599</v>
      </c>
      <c r="DJ31" s="450">
        <f xml:space="preserve"> Ops!DJ$114</f>
        <v>0</v>
      </c>
      <c r="DK31" s="450">
        <f xml:space="preserve"> Ops!DK$114</f>
        <v>0</v>
      </c>
      <c r="DL31" s="450">
        <f xml:space="preserve"> Ops!DL$114</f>
        <v>0</v>
      </c>
      <c r="DM31" s="450">
        <f xml:space="preserve"> Ops!DM$114</f>
        <v>0</v>
      </c>
      <c r="DN31" s="450">
        <f xml:space="preserve"> Ops!DN$114</f>
        <v>0</v>
      </c>
      <c r="DO31" s="450">
        <f xml:space="preserve"> Ops!DO$114</f>
        <v>0</v>
      </c>
      <c r="DP31" s="450">
        <f xml:space="preserve"> Ops!DP$114</f>
        <v>0</v>
      </c>
      <c r="DQ31" s="450">
        <f xml:space="preserve"> Ops!DQ$114</f>
        <v>0</v>
      </c>
      <c r="DR31" s="450">
        <f xml:space="preserve"> Ops!DR$114</f>
        <v>0</v>
      </c>
      <c r="DS31" s="450">
        <f xml:space="preserve"> Ops!DS$114</f>
        <v>0</v>
      </c>
      <c r="DT31" s="450">
        <f xml:space="preserve"> Ops!DT$114</f>
        <v>0</v>
      </c>
      <c r="DU31" s="450">
        <f xml:space="preserve"> Ops!DU$114</f>
        <v>0</v>
      </c>
      <c r="DV31" s="450">
        <f xml:space="preserve"> Ops!DV$114</f>
        <v>0</v>
      </c>
      <c r="DW31" s="450">
        <f xml:space="preserve"> Ops!DW$114</f>
        <v>0</v>
      </c>
      <c r="DX31" s="450">
        <f xml:space="preserve"> Ops!DX$114</f>
        <v>0</v>
      </c>
      <c r="DY31" s="450">
        <f xml:space="preserve"> Ops!DY$114</f>
        <v>0</v>
      </c>
      <c r="DZ31" s="450">
        <f xml:space="preserve"> Ops!DZ$114</f>
        <v>0</v>
      </c>
      <c r="EA31" s="450">
        <f xml:space="preserve"> Ops!EA$114</f>
        <v>0</v>
      </c>
    </row>
    <row r="32" spans="1:131" outlineLevel="1" x14ac:dyDescent="0.35">
      <c r="A32" s="176"/>
      <c r="D32" s="180"/>
      <c r="E32" s="367" t="s">
        <v>132</v>
      </c>
      <c r="F32" s="367"/>
      <c r="G32" s="367"/>
      <c r="H32" s="367"/>
      <c r="I32" s="367"/>
      <c r="J32" s="367"/>
      <c r="K32" s="367"/>
      <c r="L32" s="367"/>
      <c r="M32" s="367"/>
      <c r="N32" s="367"/>
      <c r="O32" s="367"/>
      <c r="P32" s="367"/>
      <c r="Q32" s="367"/>
      <c r="R32" s="367"/>
      <c r="S32" s="367"/>
      <c r="T32" s="367"/>
      <c r="U32" s="367"/>
      <c r="V32" s="367"/>
      <c r="W32" s="367"/>
      <c r="X32" s="367"/>
      <c r="Y32" s="367"/>
      <c r="Z32" s="367"/>
      <c r="AA32" s="367"/>
      <c r="AB32" s="367"/>
      <c r="AC32" s="367"/>
      <c r="AD32" s="367"/>
      <c r="AE32" s="367"/>
      <c r="AF32" s="367"/>
      <c r="AG32" s="367"/>
      <c r="AH32" s="367"/>
      <c r="AI32" s="367"/>
      <c r="AJ32" s="367"/>
      <c r="AK32" s="367"/>
      <c r="AL32" s="367"/>
      <c r="AM32" s="367"/>
      <c r="AN32" s="367"/>
      <c r="AO32" s="367"/>
      <c r="AP32" s="367"/>
      <c r="AQ32" s="367"/>
      <c r="AR32" s="367"/>
      <c r="AS32" s="367"/>
      <c r="AT32" s="367"/>
      <c r="AU32" s="367"/>
      <c r="AV32" s="367"/>
      <c r="AW32" s="367"/>
      <c r="AX32" s="367"/>
      <c r="AY32" s="367"/>
      <c r="AZ32" s="367"/>
      <c r="BA32" s="367"/>
      <c r="BB32" s="367"/>
      <c r="BC32" s="367"/>
      <c r="BD32" s="367"/>
      <c r="BE32" s="367"/>
      <c r="BF32" s="367"/>
      <c r="BG32" s="367"/>
      <c r="BH32" s="367"/>
      <c r="BI32" s="367"/>
      <c r="BJ32" s="367"/>
      <c r="BK32" s="367"/>
      <c r="BL32" s="367"/>
      <c r="BM32" s="367"/>
      <c r="BN32" s="367"/>
      <c r="BO32" s="367"/>
      <c r="BP32" s="367"/>
      <c r="BQ32" s="367"/>
      <c r="BR32" s="367"/>
      <c r="BS32" s="367"/>
      <c r="BT32" s="367"/>
      <c r="BU32" s="367"/>
      <c r="BV32" s="367"/>
      <c r="BW32" s="367"/>
      <c r="BX32" s="367"/>
      <c r="BY32" s="367"/>
      <c r="BZ32" s="367"/>
      <c r="CA32" s="367"/>
      <c r="CB32" s="367"/>
      <c r="CC32" s="367"/>
      <c r="CD32" s="367"/>
      <c r="CE32" s="367"/>
      <c r="CF32" s="367"/>
      <c r="CG32" s="367"/>
      <c r="CH32" s="367"/>
      <c r="CI32" s="367"/>
      <c r="CJ32" s="367"/>
      <c r="CK32" s="367"/>
      <c r="CL32" s="367"/>
      <c r="CM32" s="367"/>
      <c r="CN32" s="367"/>
      <c r="CO32" s="367"/>
      <c r="CP32" s="367"/>
      <c r="CQ32" s="367"/>
      <c r="CR32" s="367"/>
      <c r="CS32" s="367"/>
      <c r="CT32" s="367"/>
      <c r="CU32" s="367"/>
      <c r="CV32" s="367"/>
      <c r="CW32" s="367"/>
      <c r="CX32" s="367"/>
      <c r="CY32" s="367"/>
      <c r="CZ32" s="367"/>
      <c r="DA32" s="367"/>
      <c r="DB32" s="367"/>
      <c r="DC32" s="367"/>
      <c r="DD32" s="367"/>
      <c r="DE32" s="367"/>
      <c r="DF32" s="367"/>
      <c r="DG32" s="367"/>
      <c r="DH32" s="367"/>
      <c r="DI32" s="367"/>
      <c r="DJ32" s="367"/>
      <c r="DK32" s="367"/>
      <c r="DL32" s="367"/>
      <c r="DM32" s="367"/>
      <c r="DN32" s="367"/>
      <c r="DO32" s="367"/>
      <c r="DP32" s="367"/>
      <c r="DQ32" s="367"/>
      <c r="DR32" s="367"/>
      <c r="DS32" s="367"/>
      <c r="DT32" s="367"/>
      <c r="DU32" s="367"/>
      <c r="DV32" s="367"/>
      <c r="DW32" s="367"/>
      <c r="DX32" s="367"/>
      <c r="DY32" s="367"/>
      <c r="DZ32" s="367"/>
      <c r="EA32" s="367"/>
    </row>
    <row r="33" spans="1:131" outlineLevel="1" x14ac:dyDescent="0.35">
      <c r="E33" s="179" t="s">
        <v>155</v>
      </c>
      <c r="F33" s="179"/>
      <c r="G33" s="179" t="str">
        <f>SMU</f>
        <v>$ 000s</v>
      </c>
      <c r="H33" s="179">
        <f xml:space="preserve"> SUM(J33:EA33)</f>
        <v>322667.04122730857</v>
      </c>
      <c r="I33" s="179"/>
      <c r="J33" s="179">
        <f t="shared" ref="J33:AO33" si="16">SUM(J30:J32)</f>
        <v>0</v>
      </c>
      <c r="K33" s="179">
        <f t="shared" si="16"/>
        <v>0</v>
      </c>
      <c r="L33" s="179">
        <f t="shared" si="16"/>
        <v>0</v>
      </c>
      <c r="M33" s="179">
        <f t="shared" si="16"/>
        <v>1519.3516483516487</v>
      </c>
      <c r="N33" s="179">
        <f t="shared" si="16"/>
        <v>5023.8865989309606</v>
      </c>
      <c r="O33" s="179">
        <f t="shared" si="16"/>
        <v>4170.5295879755431</v>
      </c>
      <c r="P33" s="179">
        <f t="shared" si="16"/>
        <v>2028.6153260439305</v>
      </c>
      <c r="Q33" s="179">
        <f t="shared" si="16"/>
        <v>3006.71803994626</v>
      </c>
      <c r="R33" s="179">
        <f t="shared" si="16"/>
        <v>4989.357079414217</v>
      </c>
      <c r="S33" s="179">
        <f t="shared" si="16"/>
        <v>4140.2320518402594</v>
      </c>
      <c r="T33" s="179">
        <f t="shared" si="16"/>
        <v>2008.9959885590401</v>
      </c>
      <c r="U33" s="179">
        <f t="shared" si="16"/>
        <v>2982.0798495086847</v>
      </c>
      <c r="V33" s="179">
        <f t="shared" si="16"/>
        <v>4954.807212342962</v>
      </c>
      <c r="W33" s="179">
        <f t="shared" si="16"/>
        <v>4109.8928399861561</v>
      </c>
      <c r="X33" s="179">
        <f t="shared" si="16"/>
        <v>2005.5450977648127</v>
      </c>
      <c r="Y33" s="179">
        <f t="shared" si="16"/>
        <v>2941.1063861909197</v>
      </c>
      <c r="Z33" s="179">
        <f t="shared" si="16"/>
        <v>4920.2332273080128</v>
      </c>
      <c r="AA33" s="179">
        <f t="shared" si="16"/>
        <v>4079.5082826027474</v>
      </c>
      <c r="AB33" s="179">
        <f t="shared" si="16"/>
        <v>1969.4708359471479</v>
      </c>
      <c r="AC33" s="179">
        <f t="shared" si="16"/>
        <v>2932.5824991845047</v>
      </c>
      <c r="AD33" s="179">
        <f t="shared" si="16"/>
        <v>4885.6312946429462</v>
      </c>
      <c r="AE33" s="179">
        <f t="shared" si="16"/>
        <v>4049.0746500107443</v>
      </c>
      <c r="AF33" s="179">
        <f t="shared" si="16"/>
        <v>1949.5581621709948</v>
      </c>
      <c r="AG33" s="179">
        <f t="shared" si="16"/>
        <v>2907.71613842746</v>
      </c>
      <c r="AH33" s="179">
        <f t="shared" si="16"/>
        <v>4850.9975241468455</v>
      </c>
      <c r="AI33" s="179">
        <f t="shared" si="16"/>
        <v>4018.5881513856307</v>
      </c>
      <c r="AJ33" s="179">
        <f t="shared" si="16"/>
        <v>1929.5407479852247</v>
      </c>
      <c r="AK33" s="179">
        <f t="shared" si="16"/>
        <v>2882.7664163421891</v>
      </c>
      <c r="AL33" s="179">
        <f t="shared" si="16"/>
        <v>4816.327963781755</v>
      </c>
      <c r="AM33" s="179">
        <f t="shared" si="16"/>
        <v>3988.0449334558452</v>
      </c>
      <c r="AN33" s="179">
        <f t="shared" si="16"/>
        <v>1925.2066305179528</v>
      </c>
      <c r="AO33" s="179">
        <f t="shared" si="16"/>
        <v>2841.9379521318856</v>
      </c>
      <c r="AP33" s="179">
        <f t="shared" ref="AP33:BU33" si="17">SUM(AP30:AP32)</f>
        <v>4781.6185983442665</v>
      </c>
      <c r="AQ33" s="179">
        <f t="shared" si="17"/>
        <v>3957.4410791751011</v>
      </c>
      <c r="AR33" s="179">
        <f t="shared" si="17"/>
        <v>1889.1772904874442</v>
      </c>
      <c r="AS33" s="179">
        <f t="shared" si="17"/>
        <v>2832.6017911092231</v>
      </c>
      <c r="AT33" s="179">
        <f t="shared" si="17"/>
        <v>4746.8653481107795</v>
      </c>
      <c r="AU33" s="179">
        <f t="shared" si="17"/>
        <v>3926.7726063682762</v>
      </c>
      <c r="AV33" s="179">
        <f t="shared" si="17"/>
        <v>1868.823879593665</v>
      </c>
      <c r="AW33" s="179">
        <f t="shared" si="17"/>
        <v>2807.3791745912417</v>
      </c>
      <c r="AX33" s="179">
        <f t="shared" si="17"/>
        <v>4712.0640674558335</v>
      </c>
      <c r="AY33" s="179">
        <f t="shared" si="17"/>
        <v>3896.0354663503745</v>
      </c>
      <c r="AZ33" s="179">
        <f t="shared" si="17"/>
        <v>1848.3509904106313</v>
      </c>
      <c r="BA33" s="179">
        <f t="shared" si="17"/>
        <v>2782.0577672391714</v>
      </c>
      <c r="BB33" s="179">
        <f t="shared" si="17"/>
        <v>4677.2105434430441</v>
      </c>
      <c r="BC33" s="179">
        <f t="shared" si="17"/>
        <v>3865.225542517991</v>
      </c>
      <c r="BD33" s="179">
        <f t="shared" si="17"/>
        <v>1843.0720590969331</v>
      </c>
      <c r="BE33" s="179">
        <f t="shared" si="17"/>
        <v>2741.3162515247823</v>
      </c>
      <c r="BF33" s="179">
        <f t="shared" si="17"/>
        <v>4642.3004943880223</v>
      </c>
      <c r="BG33" s="179">
        <f t="shared" si="17"/>
        <v>3834.3386489127424</v>
      </c>
      <c r="BH33" s="179">
        <f t="shared" si="17"/>
        <v>1807.0312923881415</v>
      </c>
      <c r="BI33" s="179">
        <f t="shared" si="17"/>
        <v>2731.1023978583507</v>
      </c>
      <c r="BJ33" s="179">
        <f t="shared" si="17"/>
        <v>4607.3295683927436</v>
      </c>
      <c r="BK33" s="179">
        <f t="shared" si="17"/>
        <v>3803.3705287560883</v>
      </c>
      <c r="BL33" s="179">
        <f t="shared" si="17"/>
        <v>1786.1765635552633</v>
      </c>
      <c r="BM33" s="179">
        <f t="shared" si="17"/>
        <v>2705.4601656930258</v>
      </c>
      <c r="BN33" s="179">
        <f t="shared" si="17"/>
        <v>4572.2933418507855</v>
      </c>
      <c r="BO33" s="179">
        <f t="shared" si="17"/>
        <v>3772.3168529549539</v>
      </c>
      <c r="BP33" s="179">
        <f t="shared" si="17"/>
        <v>1765.1865135060509</v>
      </c>
      <c r="BQ33" s="179">
        <f t="shared" si="17"/>
        <v>2679.7025994275532</v>
      </c>
      <c r="BR33" s="179">
        <f t="shared" si="17"/>
        <v>4537.1873179228514</v>
      </c>
      <c r="BS33" s="179">
        <f t="shared" si="17"/>
        <v>3741.1732185775827</v>
      </c>
      <c r="BT33" s="179">
        <f t="shared" si="17"/>
        <v>1758.8958323021477</v>
      </c>
      <c r="BU33" s="179">
        <f t="shared" si="17"/>
        <v>2638.9865438332372</v>
      </c>
      <c r="BV33" s="179">
        <f t="shared" ref="BV33:DA33" si="18">SUM(BV30:BV32)</f>
        <v>4502.0069249819471</v>
      </c>
      <c r="BW33" s="179">
        <f t="shared" si="18"/>
        <v>3709.9351472990134</v>
      </c>
      <c r="BX33" s="179">
        <f t="shared" si="18"/>
        <v>1722.7837962499902</v>
      </c>
      <c r="BY33" s="179">
        <f t="shared" si="18"/>
        <v>2627.8241038459855</v>
      </c>
      <c r="BZ33" s="179">
        <f t="shared" si="18"/>
        <v>4466.7475150276478</v>
      </c>
      <c r="CA33" s="179">
        <f t="shared" si="18"/>
        <v>3678.5980838155601</v>
      </c>
      <c r="CB33" s="179">
        <f t="shared" si="18"/>
        <v>1701.3626095709205</v>
      </c>
      <c r="CC33" s="179">
        <f t="shared" si="18"/>
        <v>2601.6942997167585</v>
      </c>
      <c r="CD33" s="179">
        <f t="shared" si="18"/>
        <v>4431.4043620687899</v>
      </c>
      <c r="CE33" s="179">
        <f t="shared" si="18"/>
        <v>3647.1573942276741</v>
      </c>
      <c r="CF33" s="179">
        <f t="shared" si="18"/>
        <v>1679.7890595480376</v>
      </c>
      <c r="CG33" s="179">
        <f t="shared" si="18"/>
        <v>2575.4314086216336</v>
      </c>
      <c r="CH33" s="179">
        <f t="shared" si="18"/>
        <v>4395.9726604739562</v>
      </c>
      <c r="CI33" s="179">
        <f t="shared" si="18"/>
        <v>3615.6083643905404</v>
      </c>
      <c r="CJ33" s="179">
        <f t="shared" si="18"/>
        <v>1672.4139038003891</v>
      </c>
      <c r="CK33" s="179">
        <f t="shared" si="18"/>
        <v>2534.6755740795943</v>
      </c>
      <c r="CL33" s="179">
        <f t="shared" si="18"/>
        <v>4360.4475232891255</v>
      </c>
      <c r="CM33" s="179">
        <f t="shared" si="18"/>
        <v>3583.9461982317816</v>
      </c>
      <c r="CN33" s="179">
        <f t="shared" si="18"/>
        <v>1636.1669478320509</v>
      </c>
      <c r="CO33" s="179">
        <f t="shared" si="18"/>
        <v>2522.4877250291902</v>
      </c>
      <c r="CP33" s="179">
        <f t="shared" si="18"/>
        <v>4324.8239805218018</v>
      </c>
      <c r="CQ33" s="179">
        <f t="shared" si="18"/>
        <v>3552.1660160355682</v>
      </c>
      <c r="CR33" s="179">
        <f t="shared" si="18"/>
        <v>1614.109216234112</v>
      </c>
      <c r="CS33" s="179">
        <f t="shared" si="18"/>
        <v>2495.79740118472</v>
      </c>
      <c r="CT33" s="179">
        <f t="shared" si="18"/>
        <v>4289.0969773909501</v>
      </c>
      <c r="CU33" s="179">
        <f t="shared" si="18"/>
        <v>3520.2628526924959</v>
      </c>
      <c r="CV33" s="179">
        <f t="shared" si="18"/>
        <v>1591.8807780366615</v>
      </c>
      <c r="CW33" s="179">
        <f t="shared" si="18"/>
        <v>2468.9549241734603</v>
      </c>
      <c r="CX33" s="179">
        <f t="shared" si="18"/>
        <v>4253.2613725420415</v>
      </c>
      <c r="CY33" s="179">
        <f t="shared" si="18"/>
        <v>3488.2316559144965</v>
      </c>
      <c r="CZ33" s="179">
        <f t="shared" si="18"/>
        <v>1583.3421581221173</v>
      </c>
      <c r="DA33" s="179">
        <f t="shared" si="18"/>
        <v>2428.0899825412234</v>
      </c>
      <c r="DB33" s="179">
        <f t="shared" ref="DB33:EA33" si="19">SUM(DB30:DB32)</f>
        <v>4217.3119362265334</v>
      </c>
      <c r="DC33" s="179">
        <f t="shared" si="19"/>
        <v>3456.0672844141181</v>
      </c>
      <c r="DD33" s="179">
        <f t="shared" si="19"/>
        <v>1546.8924844518847</v>
      </c>
      <c r="DE33" s="179">
        <f t="shared" si="19"/>
        <v>2414.7934808728296</v>
      </c>
      <c r="DF33" s="179">
        <f t="shared" si="19"/>
        <v>4181.2433484450221</v>
      </c>
      <c r="DG33" s="179">
        <f t="shared" si="19"/>
        <v>3423.7645060474233</v>
      </c>
      <c r="DH33" s="179">
        <f t="shared" si="19"/>
        <v>1524.1227535633093</v>
      </c>
      <c r="DI33" s="179">
        <f t="shared" si="19"/>
        <v>1239.2070627614662</v>
      </c>
      <c r="DJ33" s="179">
        <f t="shared" si="19"/>
        <v>0</v>
      </c>
      <c r="DK33" s="179">
        <f t="shared" si="19"/>
        <v>0</v>
      </c>
      <c r="DL33" s="179">
        <f t="shared" si="19"/>
        <v>0</v>
      </c>
      <c r="DM33" s="179">
        <f t="shared" si="19"/>
        <v>0</v>
      </c>
      <c r="DN33" s="179">
        <f t="shared" si="19"/>
        <v>0</v>
      </c>
      <c r="DO33" s="179">
        <f t="shared" si="19"/>
        <v>0</v>
      </c>
      <c r="DP33" s="179">
        <f t="shared" si="19"/>
        <v>0</v>
      </c>
      <c r="DQ33" s="179">
        <f t="shared" si="19"/>
        <v>0</v>
      </c>
      <c r="DR33" s="179">
        <f t="shared" si="19"/>
        <v>0</v>
      </c>
      <c r="DS33" s="179">
        <f t="shared" si="19"/>
        <v>0</v>
      </c>
      <c r="DT33" s="179">
        <f t="shared" si="19"/>
        <v>0</v>
      </c>
      <c r="DU33" s="179">
        <f t="shared" si="19"/>
        <v>0</v>
      </c>
      <c r="DV33" s="179">
        <f t="shared" si="19"/>
        <v>0</v>
      </c>
      <c r="DW33" s="179">
        <f t="shared" si="19"/>
        <v>0</v>
      </c>
      <c r="DX33" s="179">
        <f t="shared" si="19"/>
        <v>0</v>
      </c>
      <c r="DY33" s="179">
        <f t="shared" si="19"/>
        <v>0</v>
      </c>
      <c r="DZ33" s="179">
        <f t="shared" si="19"/>
        <v>0</v>
      </c>
      <c r="EA33" s="179">
        <f t="shared" si="19"/>
        <v>0</v>
      </c>
    </row>
    <row r="34" spans="1:131" outlineLevel="1" x14ac:dyDescent="0.35"/>
    <row r="35" spans="1:131" outlineLevel="1" x14ac:dyDescent="0.35">
      <c r="A35" s="176"/>
      <c r="D35" s="180"/>
      <c r="E35" s="367" t="s">
        <v>129</v>
      </c>
      <c r="F35" s="367"/>
      <c r="G35" s="367"/>
      <c r="H35" s="367"/>
      <c r="I35" s="367"/>
      <c r="J35" s="367"/>
      <c r="K35" s="367"/>
      <c r="L35" s="367"/>
      <c r="M35" s="367"/>
      <c r="N35" s="367"/>
      <c r="O35" s="367"/>
      <c r="P35" s="367"/>
      <c r="Q35" s="367"/>
      <c r="R35" s="367"/>
      <c r="S35" s="367"/>
      <c r="T35" s="367"/>
      <c r="U35" s="367"/>
      <c r="V35" s="367"/>
      <c r="W35" s="367"/>
      <c r="X35" s="367"/>
      <c r="Y35" s="367"/>
      <c r="Z35" s="367"/>
      <c r="AA35" s="367"/>
      <c r="AB35" s="367"/>
      <c r="AC35" s="367"/>
      <c r="AD35" s="367"/>
      <c r="AE35" s="367"/>
      <c r="AF35" s="367"/>
      <c r="AG35" s="367"/>
      <c r="AH35" s="367"/>
      <c r="AI35" s="367"/>
      <c r="AJ35" s="367"/>
      <c r="AK35" s="367"/>
      <c r="AL35" s="367"/>
      <c r="AM35" s="367"/>
      <c r="AN35" s="367"/>
      <c r="AO35" s="367"/>
      <c r="AP35" s="367"/>
      <c r="AQ35" s="367"/>
      <c r="AR35" s="367"/>
      <c r="AS35" s="367"/>
      <c r="AT35" s="367"/>
      <c r="AU35" s="367"/>
      <c r="AV35" s="367"/>
      <c r="AW35" s="367"/>
      <c r="AX35" s="367"/>
      <c r="AY35" s="367"/>
      <c r="AZ35" s="367"/>
      <c r="BA35" s="367"/>
      <c r="BB35" s="367"/>
      <c r="BC35" s="367"/>
      <c r="BD35" s="367"/>
      <c r="BE35" s="367"/>
      <c r="BF35" s="367"/>
      <c r="BG35" s="367"/>
      <c r="BH35" s="367"/>
      <c r="BI35" s="367"/>
      <c r="BJ35" s="367"/>
      <c r="BK35" s="367"/>
      <c r="BL35" s="367"/>
      <c r="BM35" s="367"/>
      <c r="BN35" s="367"/>
      <c r="BO35" s="367"/>
      <c r="BP35" s="367"/>
      <c r="BQ35" s="367"/>
      <c r="BR35" s="367"/>
      <c r="BS35" s="367"/>
      <c r="BT35" s="367"/>
      <c r="BU35" s="367"/>
      <c r="BV35" s="367"/>
      <c r="BW35" s="367"/>
      <c r="BX35" s="367"/>
      <c r="BY35" s="367"/>
      <c r="BZ35" s="367"/>
      <c r="CA35" s="367"/>
      <c r="CB35" s="367"/>
      <c r="CC35" s="367"/>
      <c r="CD35" s="367"/>
      <c r="CE35" s="367"/>
      <c r="CF35" s="367"/>
      <c r="CG35" s="367"/>
      <c r="CH35" s="367"/>
      <c r="CI35" s="367"/>
      <c r="CJ35" s="367"/>
      <c r="CK35" s="367"/>
      <c r="CL35" s="367"/>
      <c r="CM35" s="367"/>
      <c r="CN35" s="367"/>
      <c r="CO35" s="367"/>
      <c r="CP35" s="367"/>
      <c r="CQ35" s="367"/>
      <c r="CR35" s="367"/>
      <c r="CS35" s="367"/>
      <c r="CT35" s="367"/>
      <c r="CU35" s="367"/>
      <c r="CV35" s="367"/>
      <c r="CW35" s="367"/>
      <c r="CX35" s="367"/>
      <c r="CY35" s="367"/>
      <c r="CZ35" s="367"/>
      <c r="DA35" s="367"/>
      <c r="DB35" s="367"/>
      <c r="DC35" s="367"/>
      <c r="DD35" s="367"/>
      <c r="DE35" s="367"/>
      <c r="DF35" s="367"/>
      <c r="DG35" s="367"/>
      <c r="DH35" s="367"/>
      <c r="DI35" s="367"/>
      <c r="DJ35" s="367"/>
      <c r="DK35" s="367"/>
      <c r="DL35" s="367"/>
      <c r="DM35" s="367"/>
      <c r="DN35" s="367"/>
      <c r="DO35" s="367"/>
      <c r="DP35" s="367"/>
      <c r="DQ35" s="367"/>
      <c r="DR35" s="367"/>
      <c r="DS35" s="367"/>
      <c r="DT35" s="367"/>
      <c r="DU35" s="367"/>
      <c r="DV35" s="367"/>
      <c r="DW35" s="367"/>
      <c r="DX35" s="367"/>
      <c r="DY35" s="367"/>
      <c r="DZ35" s="367"/>
      <c r="EA35" s="367"/>
    </row>
    <row r="36" spans="1:131" outlineLevel="1" x14ac:dyDescent="0.35">
      <c r="A36" s="176"/>
      <c r="D36" s="180"/>
      <c r="E36" s="367" t="s">
        <v>133</v>
      </c>
      <c r="F36" s="367"/>
      <c r="G36" s="367"/>
      <c r="H36" s="367"/>
      <c r="I36" s="367"/>
      <c r="J36" s="367"/>
      <c r="K36" s="367"/>
      <c r="L36" s="367"/>
      <c r="M36" s="367"/>
      <c r="N36" s="367"/>
      <c r="O36" s="367"/>
      <c r="P36" s="367"/>
      <c r="Q36" s="367"/>
      <c r="R36" s="367"/>
      <c r="S36" s="367"/>
      <c r="T36" s="367"/>
      <c r="U36" s="367"/>
      <c r="V36" s="367"/>
      <c r="W36" s="367"/>
      <c r="X36" s="367"/>
      <c r="Y36" s="367"/>
      <c r="Z36" s="367"/>
      <c r="AA36" s="367"/>
      <c r="AB36" s="367"/>
      <c r="AC36" s="367"/>
      <c r="AD36" s="367"/>
      <c r="AE36" s="367"/>
      <c r="AF36" s="367"/>
      <c r="AG36" s="367"/>
      <c r="AH36" s="367"/>
      <c r="AI36" s="367"/>
      <c r="AJ36" s="367"/>
      <c r="AK36" s="367"/>
      <c r="AL36" s="367"/>
      <c r="AM36" s="367"/>
      <c r="AN36" s="367"/>
      <c r="AO36" s="367"/>
      <c r="AP36" s="367"/>
      <c r="AQ36" s="367"/>
      <c r="AR36" s="367"/>
      <c r="AS36" s="367"/>
      <c r="AT36" s="367"/>
      <c r="AU36" s="367"/>
      <c r="AV36" s="367"/>
      <c r="AW36" s="367"/>
      <c r="AX36" s="367"/>
      <c r="AY36" s="367"/>
      <c r="AZ36" s="367"/>
      <c r="BA36" s="367"/>
      <c r="BB36" s="367"/>
      <c r="BC36" s="367"/>
      <c r="BD36" s="367"/>
      <c r="BE36" s="367"/>
      <c r="BF36" s="367"/>
      <c r="BG36" s="367"/>
      <c r="BH36" s="367"/>
      <c r="BI36" s="367"/>
      <c r="BJ36" s="367"/>
      <c r="BK36" s="367"/>
      <c r="BL36" s="367"/>
      <c r="BM36" s="367"/>
      <c r="BN36" s="367"/>
      <c r="BO36" s="367"/>
      <c r="BP36" s="367"/>
      <c r="BQ36" s="367"/>
      <c r="BR36" s="367"/>
      <c r="BS36" s="367"/>
      <c r="BT36" s="367"/>
      <c r="BU36" s="367"/>
      <c r="BV36" s="367"/>
      <c r="BW36" s="367"/>
      <c r="BX36" s="367"/>
      <c r="BY36" s="367"/>
      <c r="BZ36" s="367"/>
      <c r="CA36" s="367"/>
      <c r="CB36" s="367"/>
      <c r="CC36" s="367"/>
      <c r="CD36" s="367"/>
      <c r="CE36" s="367"/>
      <c r="CF36" s="367"/>
      <c r="CG36" s="367"/>
      <c r="CH36" s="367"/>
      <c r="CI36" s="367"/>
      <c r="CJ36" s="367"/>
      <c r="CK36" s="367"/>
      <c r="CL36" s="367"/>
      <c r="CM36" s="367"/>
      <c r="CN36" s="367"/>
      <c r="CO36" s="367"/>
      <c r="CP36" s="367"/>
      <c r="CQ36" s="367"/>
      <c r="CR36" s="367"/>
      <c r="CS36" s="367"/>
      <c r="CT36" s="367"/>
      <c r="CU36" s="367"/>
      <c r="CV36" s="367"/>
      <c r="CW36" s="367"/>
      <c r="CX36" s="367"/>
      <c r="CY36" s="367"/>
      <c r="CZ36" s="367"/>
      <c r="DA36" s="367"/>
      <c r="DB36" s="367"/>
      <c r="DC36" s="367"/>
      <c r="DD36" s="367"/>
      <c r="DE36" s="367"/>
      <c r="DF36" s="367"/>
      <c r="DG36" s="367"/>
      <c r="DH36" s="367"/>
      <c r="DI36" s="367"/>
      <c r="DJ36" s="367"/>
      <c r="DK36" s="367"/>
      <c r="DL36" s="367"/>
      <c r="DM36" s="367"/>
      <c r="DN36" s="367"/>
      <c r="DO36" s="367"/>
      <c r="DP36" s="367"/>
      <c r="DQ36" s="367"/>
      <c r="DR36" s="367"/>
      <c r="DS36" s="367"/>
      <c r="DT36" s="367"/>
      <c r="DU36" s="367"/>
      <c r="DV36" s="367"/>
      <c r="DW36" s="367"/>
      <c r="DX36" s="367"/>
      <c r="DY36" s="367"/>
      <c r="DZ36" s="367"/>
      <c r="EA36" s="367"/>
    </row>
    <row r="37" spans="1:131" outlineLevel="1" x14ac:dyDescent="0.35">
      <c r="E37" s="179" t="s">
        <v>127</v>
      </c>
      <c r="F37" s="179"/>
      <c r="G37" s="179" t="str">
        <f>SMU</f>
        <v>$ 000s</v>
      </c>
      <c r="H37" s="179">
        <f xml:space="preserve"> SUM(J37:EA37)</f>
        <v>322667.04122730857</v>
      </c>
      <c r="I37" s="179"/>
      <c r="J37" s="179">
        <f t="shared" ref="J37:AO37" si="20" xml:space="preserve"> J33 + SUM(J35:J36)</f>
        <v>0</v>
      </c>
      <c r="K37" s="179">
        <f t="shared" si="20"/>
        <v>0</v>
      </c>
      <c r="L37" s="179">
        <f t="shared" si="20"/>
        <v>0</v>
      </c>
      <c r="M37" s="179">
        <f t="shared" si="20"/>
        <v>1519.3516483516487</v>
      </c>
      <c r="N37" s="179">
        <f t="shared" si="20"/>
        <v>5023.8865989309606</v>
      </c>
      <c r="O37" s="179">
        <f t="shared" si="20"/>
        <v>4170.5295879755431</v>
      </c>
      <c r="P37" s="179">
        <f t="shared" si="20"/>
        <v>2028.6153260439305</v>
      </c>
      <c r="Q37" s="179">
        <f t="shared" si="20"/>
        <v>3006.71803994626</v>
      </c>
      <c r="R37" s="179">
        <f t="shared" si="20"/>
        <v>4989.357079414217</v>
      </c>
      <c r="S37" s="179">
        <f t="shared" si="20"/>
        <v>4140.2320518402594</v>
      </c>
      <c r="T37" s="179">
        <f t="shared" si="20"/>
        <v>2008.9959885590401</v>
      </c>
      <c r="U37" s="179">
        <f t="shared" si="20"/>
        <v>2982.0798495086847</v>
      </c>
      <c r="V37" s="179">
        <f t="shared" si="20"/>
        <v>4954.807212342962</v>
      </c>
      <c r="W37" s="179">
        <f t="shared" si="20"/>
        <v>4109.8928399861561</v>
      </c>
      <c r="X37" s="179">
        <f t="shared" si="20"/>
        <v>2005.5450977648127</v>
      </c>
      <c r="Y37" s="179">
        <f t="shared" si="20"/>
        <v>2941.1063861909197</v>
      </c>
      <c r="Z37" s="179">
        <f t="shared" si="20"/>
        <v>4920.2332273080128</v>
      </c>
      <c r="AA37" s="179">
        <f t="shared" si="20"/>
        <v>4079.5082826027474</v>
      </c>
      <c r="AB37" s="179">
        <f t="shared" si="20"/>
        <v>1969.4708359471479</v>
      </c>
      <c r="AC37" s="179">
        <f t="shared" si="20"/>
        <v>2932.5824991845047</v>
      </c>
      <c r="AD37" s="179">
        <f t="shared" si="20"/>
        <v>4885.6312946429462</v>
      </c>
      <c r="AE37" s="179">
        <f t="shared" si="20"/>
        <v>4049.0746500107443</v>
      </c>
      <c r="AF37" s="179">
        <f t="shared" si="20"/>
        <v>1949.5581621709948</v>
      </c>
      <c r="AG37" s="179">
        <f t="shared" si="20"/>
        <v>2907.71613842746</v>
      </c>
      <c r="AH37" s="179">
        <f t="shared" si="20"/>
        <v>4850.9975241468455</v>
      </c>
      <c r="AI37" s="179">
        <f t="shared" si="20"/>
        <v>4018.5881513856307</v>
      </c>
      <c r="AJ37" s="179">
        <f t="shared" si="20"/>
        <v>1929.5407479852247</v>
      </c>
      <c r="AK37" s="179">
        <f t="shared" si="20"/>
        <v>2882.7664163421891</v>
      </c>
      <c r="AL37" s="179">
        <f t="shared" si="20"/>
        <v>4816.327963781755</v>
      </c>
      <c r="AM37" s="179">
        <f t="shared" si="20"/>
        <v>3988.0449334558452</v>
      </c>
      <c r="AN37" s="179">
        <f t="shared" si="20"/>
        <v>1925.2066305179528</v>
      </c>
      <c r="AO37" s="179">
        <f t="shared" si="20"/>
        <v>2841.9379521318856</v>
      </c>
      <c r="AP37" s="179">
        <f t="shared" ref="AP37:BU37" si="21" xml:space="preserve"> AP33 + SUM(AP35:AP36)</f>
        <v>4781.6185983442665</v>
      </c>
      <c r="AQ37" s="179">
        <f t="shared" si="21"/>
        <v>3957.4410791751011</v>
      </c>
      <c r="AR37" s="179">
        <f t="shared" si="21"/>
        <v>1889.1772904874442</v>
      </c>
      <c r="AS37" s="179">
        <f t="shared" si="21"/>
        <v>2832.6017911092231</v>
      </c>
      <c r="AT37" s="179">
        <f t="shared" si="21"/>
        <v>4746.8653481107795</v>
      </c>
      <c r="AU37" s="179">
        <f t="shared" si="21"/>
        <v>3926.7726063682762</v>
      </c>
      <c r="AV37" s="179">
        <f t="shared" si="21"/>
        <v>1868.823879593665</v>
      </c>
      <c r="AW37" s="179">
        <f t="shared" si="21"/>
        <v>2807.3791745912417</v>
      </c>
      <c r="AX37" s="179">
        <f t="shared" si="21"/>
        <v>4712.0640674558335</v>
      </c>
      <c r="AY37" s="179">
        <f t="shared" si="21"/>
        <v>3896.0354663503745</v>
      </c>
      <c r="AZ37" s="179">
        <f t="shared" si="21"/>
        <v>1848.3509904106313</v>
      </c>
      <c r="BA37" s="179">
        <f t="shared" si="21"/>
        <v>2782.0577672391714</v>
      </c>
      <c r="BB37" s="179">
        <f t="shared" si="21"/>
        <v>4677.2105434430441</v>
      </c>
      <c r="BC37" s="179">
        <f t="shared" si="21"/>
        <v>3865.225542517991</v>
      </c>
      <c r="BD37" s="179">
        <f t="shared" si="21"/>
        <v>1843.0720590969331</v>
      </c>
      <c r="BE37" s="179">
        <f t="shared" si="21"/>
        <v>2741.3162515247823</v>
      </c>
      <c r="BF37" s="179">
        <f t="shared" si="21"/>
        <v>4642.3004943880223</v>
      </c>
      <c r="BG37" s="179">
        <f t="shared" si="21"/>
        <v>3834.3386489127424</v>
      </c>
      <c r="BH37" s="179">
        <f t="shared" si="21"/>
        <v>1807.0312923881415</v>
      </c>
      <c r="BI37" s="179">
        <f t="shared" si="21"/>
        <v>2731.1023978583507</v>
      </c>
      <c r="BJ37" s="179">
        <f t="shared" si="21"/>
        <v>4607.3295683927436</v>
      </c>
      <c r="BK37" s="179">
        <f t="shared" si="21"/>
        <v>3803.3705287560883</v>
      </c>
      <c r="BL37" s="179">
        <f t="shared" si="21"/>
        <v>1786.1765635552633</v>
      </c>
      <c r="BM37" s="179">
        <f t="shared" si="21"/>
        <v>2705.4601656930258</v>
      </c>
      <c r="BN37" s="179">
        <f t="shared" si="21"/>
        <v>4572.2933418507855</v>
      </c>
      <c r="BO37" s="179">
        <f t="shared" si="21"/>
        <v>3772.3168529549539</v>
      </c>
      <c r="BP37" s="179">
        <f t="shared" si="21"/>
        <v>1765.1865135060509</v>
      </c>
      <c r="BQ37" s="179">
        <f t="shared" si="21"/>
        <v>2679.7025994275532</v>
      </c>
      <c r="BR37" s="179">
        <f t="shared" si="21"/>
        <v>4537.1873179228514</v>
      </c>
      <c r="BS37" s="179">
        <f t="shared" si="21"/>
        <v>3741.1732185775827</v>
      </c>
      <c r="BT37" s="179">
        <f t="shared" si="21"/>
        <v>1758.8958323021477</v>
      </c>
      <c r="BU37" s="179">
        <f t="shared" si="21"/>
        <v>2638.9865438332372</v>
      </c>
      <c r="BV37" s="179">
        <f t="shared" ref="BV37:DA37" si="22" xml:space="preserve"> BV33 + SUM(BV35:BV36)</f>
        <v>4502.0069249819471</v>
      </c>
      <c r="BW37" s="179">
        <f t="shared" si="22"/>
        <v>3709.9351472990134</v>
      </c>
      <c r="BX37" s="179">
        <f t="shared" si="22"/>
        <v>1722.7837962499902</v>
      </c>
      <c r="BY37" s="179">
        <f t="shared" si="22"/>
        <v>2627.8241038459855</v>
      </c>
      <c r="BZ37" s="179">
        <f t="shared" si="22"/>
        <v>4466.7475150276478</v>
      </c>
      <c r="CA37" s="179">
        <f t="shared" si="22"/>
        <v>3678.5980838155601</v>
      </c>
      <c r="CB37" s="179">
        <f t="shared" si="22"/>
        <v>1701.3626095709205</v>
      </c>
      <c r="CC37" s="179">
        <f t="shared" si="22"/>
        <v>2601.6942997167585</v>
      </c>
      <c r="CD37" s="179">
        <f t="shared" si="22"/>
        <v>4431.4043620687899</v>
      </c>
      <c r="CE37" s="179">
        <f t="shared" si="22"/>
        <v>3647.1573942276741</v>
      </c>
      <c r="CF37" s="179">
        <f t="shared" si="22"/>
        <v>1679.7890595480376</v>
      </c>
      <c r="CG37" s="179">
        <f t="shared" si="22"/>
        <v>2575.4314086216336</v>
      </c>
      <c r="CH37" s="179">
        <f t="shared" si="22"/>
        <v>4395.9726604739562</v>
      </c>
      <c r="CI37" s="179">
        <f t="shared" si="22"/>
        <v>3615.6083643905404</v>
      </c>
      <c r="CJ37" s="179">
        <f t="shared" si="22"/>
        <v>1672.4139038003891</v>
      </c>
      <c r="CK37" s="179">
        <f t="shared" si="22"/>
        <v>2534.6755740795943</v>
      </c>
      <c r="CL37" s="179">
        <f t="shared" si="22"/>
        <v>4360.4475232891255</v>
      </c>
      <c r="CM37" s="179">
        <f t="shared" si="22"/>
        <v>3583.9461982317816</v>
      </c>
      <c r="CN37" s="179">
        <f t="shared" si="22"/>
        <v>1636.1669478320509</v>
      </c>
      <c r="CO37" s="179">
        <f t="shared" si="22"/>
        <v>2522.4877250291902</v>
      </c>
      <c r="CP37" s="179">
        <f t="shared" si="22"/>
        <v>4324.8239805218018</v>
      </c>
      <c r="CQ37" s="179">
        <f t="shared" si="22"/>
        <v>3552.1660160355682</v>
      </c>
      <c r="CR37" s="179">
        <f t="shared" si="22"/>
        <v>1614.109216234112</v>
      </c>
      <c r="CS37" s="179">
        <f t="shared" si="22"/>
        <v>2495.79740118472</v>
      </c>
      <c r="CT37" s="179">
        <f t="shared" si="22"/>
        <v>4289.0969773909501</v>
      </c>
      <c r="CU37" s="179">
        <f t="shared" si="22"/>
        <v>3520.2628526924959</v>
      </c>
      <c r="CV37" s="179">
        <f t="shared" si="22"/>
        <v>1591.8807780366615</v>
      </c>
      <c r="CW37" s="179">
        <f t="shared" si="22"/>
        <v>2468.9549241734603</v>
      </c>
      <c r="CX37" s="179">
        <f t="shared" si="22"/>
        <v>4253.2613725420415</v>
      </c>
      <c r="CY37" s="179">
        <f t="shared" si="22"/>
        <v>3488.2316559144965</v>
      </c>
      <c r="CZ37" s="179">
        <f t="shared" si="22"/>
        <v>1583.3421581221173</v>
      </c>
      <c r="DA37" s="179">
        <f t="shared" si="22"/>
        <v>2428.0899825412234</v>
      </c>
      <c r="DB37" s="179">
        <f t="shared" ref="DB37:EA37" si="23" xml:space="preserve"> DB33 + SUM(DB35:DB36)</f>
        <v>4217.3119362265334</v>
      </c>
      <c r="DC37" s="179">
        <f t="shared" si="23"/>
        <v>3456.0672844141181</v>
      </c>
      <c r="DD37" s="179">
        <f t="shared" si="23"/>
        <v>1546.8924844518847</v>
      </c>
      <c r="DE37" s="179">
        <f t="shared" si="23"/>
        <v>2414.7934808728296</v>
      </c>
      <c r="DF37" s="179">
        <f t="shared" si="23"/>
        <v>4181.2433484450221</v>
      </c>
      <c r="DG37" s="179">
        <f t="shared" si="23"/>
        <v>3423.7645060474233</v>
      </c>
      <c r="DH37" s="179">
        <f t="shared" si="23"/>
        <v>1524.1227535633093</v>
      </c>
      <c r="DI37" s="179">
        <f t="shared" si="23"/>
        <v>1239.2070627614662</v>
      </c>
      <c r="DJ37" s="179">
        <f t="shared" si="23"/>
        <v>0</v>
      </c>
      <c r="DK37" s="179">
        <f t="shared" si="23"/>
        <v>0</v>
      </c>
      <c r="DL37" s="179">
        <f t="shared" si="23"/>
        <v>0</v>
      </c>
      <c r="DM37" s="179">
        <f t="shared" si="23"/>
        <v>0</v>
      </c>
      <c r="DN37" s="179">
        <f t="shared" si="23"/>
        <v>0</v>
      </c>
      <c r="DO37" s="179">
        <f t="shared" si="23"/>
        <v>0</v>
      </c>
      <c r="DP37" s="179">
        <f t="shared" si="23"/>
        <v>0</v>
      </c>
      <c r="DQ37" s="179">
        <f t="shared" si="23"/>
        <v>0</v>
      </c>
      <c r="DR37" s="179">
        <f t="shared" si="23"/>
        <v>0</v>
      </c>
      <c r="DS37" s="179">
        <f t="shared" si="23"/>
        <v>0</v>
      </c>
      <c r="DT37" s="179">
        <f t="shared" si="23"/>
        <v>0</v>
      </c>
      <c r="DU37" s="179">
        <f t="shared" si="23"/>
        <v>0</v>
      </c>
      <c r="DV37" s="179">
        <f t="shared" si="23"/>
        <v>0</v>
      </c>
      <c r="DW37" s="179">
        <f t="shared" si="23"/>
        <v>0</v>
      </c>
      <c r="DX37" s="179">
        <f t="shared" si="23"/>
        <v>0</v>
      </c>
      <c r="DY37" s="179">
        <f t="shared" si="23"/>
        <v>0</v>
      </c>
      <c r="DZ37" s="179">
        <f t="shared" si="23"/>
        <v>0</v>
      </c>
      <c r="EA37" s="179">
        <f t="shared" si="23"/>
        <v>0</v>
      </c>
    </row>
    <row r="38" spans="1:131" outlineLevel="1" x14ac:dyDescent="0.35"/>
    <row r="39" spans="1:131" outlineLevel="1" x14ac:dyDescent="0.35">
      <c r="A39" s="176"/>
      <c r="D39" s="180"/>
      <c r="E39" s="367" t="s">
        <v>134</v>
      </c>
      <c r="F39" s="367"/>
      <c r="G39" s="367"/>
      <c r="H39" s="367"/>
      <c r="I39" s="367"/>
      <c r="J39" s="367"/>
      <c r="K39" s="367"/>
      <c r="L39" s="367"/>
      <c r="M39" s="367"/>
      <c r="N39" s="367"/>
      <c r="O39" s="367"/>
      <c r="P39" s="367"/>
      <c r="Q39" s="367"/>
      <c r="R39" s="367"/>
      <c r="S39" s="367"/>
      <c r="T39" s="367"/>
      <c r="U39" s="367"/>
      <c r="V39" s="367"/>
      <c r="W39" s="367"/>
      <c r="X39" s="367"/>
      <c r="Y39" s="367"/>
      <c r="Z39" s="367"/>
      <c r="AA39" s="367"/>
      <c r="AB39" s="367"/>
      <c r="AC39" s="367"/>
      <c r="AD39" s="367"/>
      <c r="AE39" s="367"/>
      <c r="AF39" s="367"/>
      <c r="AG39" s="367"/>
      <c r="AH39" s="367"/>
      <c r="AI39" s="367"/>
      <c r="AJ39" s="367"/>
      <c r="AK39" s="367"/>
      <c r="AL39" s="367"/>
      <c r="AM39" s="367"/>
      <c r="AN39" s="367"/>
      <c r="AO39" s="367"/>
      <c r="AP39" s="367"/>
      <c r="AQ39" s="367"/>
      <c r="AR39" s="367"/>
      <c r="AS39" s="367"/>
      <c r="AT39" s="367"/>
      <c r="AU39" s="367"/>
      <c r="AV39" s="367"/>
      <c r="AW39" s="367"/>
      <c r="AX39" s="367"/>
      <c r="AY39" s="367"/>
      <c r="AZ39" s="367"/>
      <c r="BA39" s="367"/>
      <c r="BB39" s="367"/>
      <c r="BC39" s="367"/>
      <c r="BD39" s="367"/>
      <c r="BE39" s="367"/>
      <c r="BF39" s="367"/>
      <c r="BG39" s="367"/>
      <c r="BH39" s="367"/>
      <c r="BI39" s="367"/>
      <c r="BJ39" s="367"/>
      <c r="BK39" s="367"/>
      <c r="BL39" s="367"/>
      <c r="BM39" s="367"/>
      <c r="BN39" s="367"/>
      <c r="BO39" s="367"/>
      <c r="BP39" s="367"/>
      <c r="BQ39" s="367"/>
      <c r="BR39" s="367"/>
      <c r="BS39" s="367"/>
      <c r="BT39" s="367"/>
      <c r="BU39" s="367"/>
      <c r="BV39" s="367"/>
      <c r="BW39" s="367"/>
      <c r="BX39" s="367"/>
      <c r="BY39" s="367"/>
      <c r="BZ39" s="367"/>
      <c r="CA39" s="367"/>
      <c r="CB39" s="367"/>
      <c r="CC39" s="367"/>
      <c r="CD39" s="367"/>
      <c r="CE39" s="367"/>
      <c r="CF39" s="367"/>
      <c r="CG39" s="367"/>
      <c r="CH39" s="367"/>
      <c r="CI39" s="367"/>
      <c r="CJ39" s="367"/>
      <c r="CK39" s="367"/>
      <c r="CL39" s="367"/>
      <c r="CM39" s="367"/>
      <c r="CN39" s="367"/>
      <c r="CO39" s="367"/>
      <c r="CP39" s="367"/>
      <c r="CQ39" s="367"/>
      <c r="CR39" s="367"/>
      <c r="CS39" s="367"/>
      <c r="CT39" s="367"/>
      <c r="CU39" s="367"/>
      <c r="CV39" s="367"/>
      <c r="CW39" s="367"/>
      <c r="CX39" s="367"/>
      <c r="CY39" s="367"/>
      <c r="CZ39" s="367"/>
      <c r="DA39" s="367"/>
      <c r="DB39" s="367"/>
      <c r="DC39" s="367"/>
      <c r="DD39" s="367"/>
      <c r="DE39" s="367"/>
      <c r="DF39" s="367"/>
      <c r="DG39" s="367"/>
      <c r="DH39" s="367"/>
      <c r="DI39" s="367"/>
      <c r="DJ39" s="367"/>
      <c r="DK39" s="367"/>
      <c r="DL39" s="367"/>
      <c r="DM39" s="367"/>
      <c r="DN39" s="367"/>
      <c r="DO39" s="367"/>
      <c r="DP39" s="367"/>
      <c r="DQ39" s="367"/>
      <c r="DR39" s="367"/>
      <c r="DS39" s="367"/>
      <c r="DT39" s="367"/>
      <c r="DU39" s="367"/>
      <c r="DV39" s="367"/>
      <c r="DW39" s="367"/>
      <c r="DX39" s="367"/>
      <c r="DY39" s="367"/>
      <c r="DZ39" s="367"/>
      <c r="EA39" s="367"/>
    </row>
    <row r="40" spans="1:131" outlineLevel="1" x14ac:dyDescent="0.35">
      <c r="A40" s="176"/>
      <c r="D40" s="180"/>
      <c r="E40" s="367" t="s">
        <v>135</v>
      </c>
      <c r="F40" s="367"/>
      <c r="G40" s="367"/>
      <c r="H40" s="367"/>
      <c r="I40" s="367"/>
      <c r="J40" s="367"/>
      <c r="K40" s="367"/>
      <c r="L40" s="367"/>
      <c r="M40" s="367"/>
      <c r="N40" s="367"/>
      <c r="O40" s="367"/>
      <c r="P40" s="367"/>
      <c r="Q40" s="367"/>
      <c r="R40" s="367"/>
      <c r="S40" s="367"/>
      <c r="T40" s="367"/>
      <c r="U40" s="367"/>
      <c r="V40" s="367"/>
      <c r="W40" s="367"/>
      <c r="X40" s="367"/>
      <c r="Y40" s="367"/>
      <c r="Z40" s="367"/>
      <c r="AA40" s="367"/>
      <c r="AB40" s="367"/>
      <c r="AC40" s="367"/>
      <c r="AD40" s="367"/>
      <c r="AE40" s="367"/>
      <c r="AF40" s="367"/>
      <c r="AG40" s="367"/>
      <c r="AH40" s="367"/>
      <c r="AI40" s="367"/>
      <c r="AJ40" s="367"/>
      <c r="AK40" s="367"/>
      <c r="AL40" s="367"/>
      <c r="AM40" s="367"/>
      <c r="AN40" s="367"/>
      <c r="AO40" s="367"/>
      <c r="AP40" s="367"/>
      <c r="AQ40" s="367"/>
      <c r="AR40" s="367"/>
      <c r="AS40" s="367"/>
      <c r="AT40" s="367"/>
      <c r="AU40" s="367"/>
      <c r="AV40" s="367"/>
      <c r="AW40" s="367"/>
      <c r="AX40" s="367"/>
      <c r="AY40" s="367"/>
      <c r="AZ40" s="367"/>
      <c r="BA40" s="367"/>
      <c r="BB40" s="367"/>
      <c r="BC40" s="367"/>
      <c r="BD40" s="367"/>
      <c r="BE40" s="367"/>
      <c r="BF40" s="367"/>
      <c r="BG40" s="367"/>
      <c r="BH40" s="367"/>
      <c r="BI40" s="367"/>
      <c r="BJ40" s="367"/>
      <c r="BK40" s="367"/>
      <c r="BL40" s="367"/>
      <c r="BM40" s="367"/>
      <c r="BN40" s="367"/>
      <c r="BO40" s="367"/>
      <c r="BP40" s="367"/>
      <c r="BQ40" s="367"/>
      <c r="BR40" s="367"/>
      <c r="BS40" s="367"/>
      <c r="BT40" s="367"/>
      <c r="BU40" s="367"/>
      <c r="BV40" s="367"/>
      <c r="BW40" s="367"/>
      <c r="BX40" s="367"/>
      <c r="BY40" s="367"/>
      <c r="BZ40" s="367"/>
      <c r="CA40" s="367"/>
      <c r="CB40" s="367"/>
      <c r="CC40" s="367"/>
      <c r="CD40" s="367"/>
      <c r="CE40" s="367"/>
      <c r="CF40" s="367"/>
      <c r="CG40" s="367"/>
      <c r="CH40" s="367"/>
      <c r="CI40" s="367"/>
      <c r="CJ40" s="367"/>
      <c r="CK40" s="367"/>
      <c r="CL40" s="367"/>
      <c r="CM40" s="367"/>
      <c r="CN40" s="367"/>
      <c r="CO40" s="367"/>
      <c r="CP40" s="367"/>
      <c r="CQ40" s="367"/>
      <c r="CR40" s="367"/>
      <c r="CS40" s="367"/>
      <c r="CT40" s="367"/>
      <c r="CU40" s="367"/>
      <c r="CV40" s="367"/>
      <c r="CW40" s="367"/>
      <c r="CX40" s="367"/>
      <c r="CY40" s="367"/>
      <c r="CZ40" s="367"/>
      <c r="DA40" s="367"/>
      <c r="DB40" s="367"/>
      <c r="DC40" s="367"/>
      <c r="DD40" s="367"/>
      <c r="DE40" s="367"/>
      <c r="DF40" s="367"/>
      <c r="DG40" s="367"/>
      <c r="DH40" s="367"/>
      <c r="DI40" s="367"/>
      <c r="DJ40" s="367"/>
      <c r="DK40" s="367"/>
      <c r="DL40" s="367"/>
      <c r="DM40" s="367"/>
      <c r="DN40" s="367"/>
      <c r="DO40" s="367"/>
      <c r="DP40" s="367"/>
      <c r="DQ40" s="367"/>
      <c r="DR40" s="367"/>
      <c r="DS40" s="367"/>
      <c r="DT40" s="367"/>
      <c r="DU40" s="367"/>
      <c r="DV40" s="367"/>
      <c r="DW40" s="367"/>
      <c r="DX40" s="367"/>
      <c r="DY40" s="367"/>
      <c r="DZ40" s="367"/>
      <c r="EA40" s="367"/>
    </row>
    <row r="41" spans="1:131" outlineLevel="1" x14ac:dyDescent="0.35">
      <c r="A41" s="176"/>
      <c r="D41" s="180"/>
      <c r="E41" s="367" t="s">
        <v>130</v>
      </c>
      <c r="F41" s="367"/>
      <c r="G41" s="367"/>
      <c r="H41" s="367"/>
      <c r="I41" s="367"/>
      <c r="J41" s="367"/>
      <c r="K41" s="367"/>
      <c r="L41" s="367"/>
      <c r="M41" s="367"/>
      <c r="N41" s="367"/>
      <c r="O41" s="367"/>
      <c r="P41" s="367"/>
      <c r="Q41" s="367"/>
      <c r="R41" s="367"/>
      <c r="S41" s="367"/>
      <c r="T41" s="367"/>
      <c r="U41" s="367"/>
      <c r="V41" s="367"/>
      <c r="W41" s="367"/>
      <c r="X41" s="367"/>
      <c r="Y41" s="367"/>
      <c r="Z41" s="367"/>
      <c r="AA41" s="367"/>
      <c r="AB41" s="367"/>
      <c r="AC41" s="367"/>
      <c r="AD41" s="367"/>
      <c r="AE41" s="367"/>
      <c r="AF41" s="367"/>
      <c r="AG41" s="367"/>
      <c r="AH41" s="367"/>
      <c r="AI41" s="367"/>
      <c r="AJ41" s="367"/>
      <c r="AK41" s="367"/>
      <c r="AL41" s="367"/>
      <c r="AM41" s="367"/>
      <c r="AN41" s="367"/>
      <c r="AO41" s="367"/>
      <c r="AP41" s="367"/>
      <c r="AQ41" s="367"/>
      <c r="AR41" s="367"/>
      <c r="AS41" s="367"/>
      <c r="AT41" s="367"/>
      <c r="AU41" s="367"/>
      <c r="AV41" s="367"/>
      <c r="AW41" s="367"/>
      <c r="AX41" s="367"/>
      <c r="AY41" s="367"/>
      <c r="AZ41" s="367"/>
      <c r="BA41" s="367"/>
      <c r="BB41" s="367"/>
      <c r="BC41" s="367"/>
      <c r="BD41" s="367"/>
      <c r="BE41" s="367"/>
      <c r="BF41" s="367"/>
      <c r="BG41" s="367"/>
      <c r="BH41" s="367"/>
      <c r="BI41" s="367"/>
      <c r="BJ41" s="367"/>
      <c r="BK41" s="367"/>
      <c r="BL41" s="367"/>
      <c r="BM41" s="367"/>
      <c r="BN41" s="367"/>
      <c r="BO41" s="367"/>
      <c r="BP41" s="367"/>
      <c r="BQ41" s="367"/>
      <c r="BR41" s="367"/>
      <c r="BS41" s="367"/>
      <c r="BT41" s="367"/>
      <c r="BU41" s="367"/>
      <c r="BV41" s="367"/>
      <c r="BW41" s="367"/>
      <c r="BX41" s="367"/>
      <c r="BY41" s="367"/>
      <c r="BZ41" s="367"/>
      <c r="CA41" s="367"/>
      <c r="CB41" s="367"/>
      <c r="CC41" s="367"/>
      <c r="CD41" s="367"/>
      <c r="CE41" s="367"/>
      <c r="CF41" s="367"/>
      <c r="CG41" s="367"/>
      <c r="CH41" s="367"/>
      <c r="CI41" s="367"/>
      <c r="CJ41" s="367"/>
      <c r="CK41" s="367"/>
      <c r="CL41" s="367"/>
      <c r="CM41" s="367"/>
      <c r="CN41" s="367"/>
      <c r="CO41" s="367"/>
      <c r="CP41" s="367"/>
      <c r="CQ41" s="367"/>
      <c r="CR41" s="367"/>
      <c r="CS41" s="367"/>
      <c r="CT41" s="367"/>
      <c r="CU41" s="367"/>
      <c r="CV41" s="367"/>
      <c r="CW41" s="367"/>
      <c r="CX41" s="367"/>
      <c r="CY41" s="367"/>
      <c r="CZ41" s="367"/>
      <c r="DA41" s="367"/>
      <c r="DB41" s="367"/>
      <c r="DC41" s="367"/>
      <c r="DD41" s="367"/>
      <c r="DE41" s="367"/>
      <c r="DF41" s="367"/>
      <c r="DG41" s="367"/>
      <c r="DH41" s="367"/>
      <c r="DI41" s="367"/>
      <c r="DJ41" s="367"/>
      <c r="DK41" s="367"/>
      <c r="DL41" s="367"/>
      <c r="DM41" s="367"/>
      <c r="DN41" s="367"/>
      <c r="DO41" s="367"/>
      <c r="DP41" s="367"/>
      <c r="DQ41" s="367"/>
      <c r="DR41" s="367"/>
      <c r="DS41" s="367"/>
      <c r="DT41" s="367"/>
      <c r="DU41" s="367"/>
      <c r="DV41" s="367"/>
      <c r="DW41" s="367"/>
      <c r="DX41" s="367"/>
      <c r="DY41" s="367"/>
      <c r="DZ41" s="367"/>
      <c r="EA41" s="367"/>
    </row>
    <row r="42" spans="1:131" outlineLevel="1" x14ac:dyDescent="0.35">
      <c r="E42" s="179" t="s">
        <v>126</v>
      </c>
      <c r="F42" s="179"/>
      <c r="G42" s="179" t="str">
        <f>SMU</f>
        <v>$ 000s</v>
      </c>
      <c r="H42" s="179">
        <f xml:space="preserve"> SUM(J42:EA42)</f>
        <v>322667.04122730857</v>
      </c>
      <c r="I42" s="179"/>
      <c r="J42" s="179">
        <f t="shared" ref="J42:AO42" si="24" xml:space="preserve"> J37 + SUM(J39:J41)</f>
        <v>0</v>
      </c>
      <c r="K42" s="179">
        <f t="shared" si="24"/>
        <v>0</v>
      </c>
      <c r="L42" s="179">
        <f t="shared" si="24"/>
        <v>0</v>
      </c>
      <c r="M42" s="179">
        <f t="shared" si="24"/>
        <v>1519.3516483516487</v>
      </c>
      <c r="N42" s="179">
        <f t="shared" si="24"/>
        <v>5023.8865989309606</v>
      </c>
      <c r="O42" s="179">
        <f t="shared" si="24"/>
        <v>4170.5295879755431</v>
      </c>
      <c r="P42" s="179">
        <f t="shared" si="24"/>
        <v>2028.6153260439305</v>
      </c>
      <c r="Q42" s="179">
        <f t="shared" si="24"/>
        <v>3006.71803994626</v>
      </c>
      <c r="R42" s="179">
        <f t="shared" si="24"/>
        <v>4989.357079414217</v>
      </c>
      <c r="S42" s="179">
        <f t="shared" si="24"/>
        <v>4140.2320518402594</v>
      </c>
      <c r="T42" s="179">
        <f t="shared" si="24"/>
        <v>2008.9959885590401</v>
      </c>
      <c r="U42" s="179">
        <f t="shared" si="24"/>
        <v>2982.0798495086847</v>
      </c>
      <c r="V42" s="179">
        <f t="shared" si="24"/>
        <v>4954.807212342962</v>
      </c>
      <c r="W42" s="179">
        <f t="shared" si="24"/>
        <v>4109.8928399861561</v>
      </c>
      <c r="X42" s="179">
        <f t="shared" si="24"/>
        <v>2005.5450977648127</v>
      </c>
      <c r="Y42" s="179">
        <f t="shared" si="24"/>
        <v>2941.1063861909197</v>
      </c>
      <c r="Z42" s="179">
        <f t="shared" si="24"/>
        <v>4920.2332273080128</v>
      </c>
      <c r="AA42" s="179">
        <f t="shared" si="24"/>
        <v>4079.5082826027474</v>
      </c>
      <c r="AB42" s="179">
        <f t="shared" si="24"/>
        <v>1969.4708359471479</v>
      </c>
      <c r="AC42" s="179">
        <f t="shared" si="24"/>
        <v>2932.5824991845047</v>
      </c>
      <c r="AD42" s="179">
        <f t="shared" si="24"/>
        <v>4885.6312946429462</v>
      </c>
      <c r="AE42" s="179">
        <f t="shared" si="24"/>
        <v>4049.0746500107443</v>
      </c>
      <c r="AF42" s="179">
        <f t="shared" si="24"/>
        <v>1949.5581621709948</v>
      </c>
      <c r="AG42" s="179">
        <f t="shared" si="24"/>
        <v>2907.71613842746</v>
      </c>
      <c r="AH42" s="179">
        <f t="shared" si="24"/>
        <v>4850.9975241468455</v>
      </c>
      <c r="AI42" s="179">
        <f t="shared" si="24"/>
        <v>4018.5881513856307</v>
      </c>
      <c r="AJ42" s="179">
        <f t="shared" si="24"/>
        <v>1929.5407479852247</v>
      </c>
      <c r="AK42" s="179">
        <f t="shared" si="24"/>
        <v>2882.7664163421891</v>
      </c>
      <c r="AL42" s="179">
        <f t="shared" si="24"/>
        <v>4816.327963781755</v>
      </c>
      <c r="AM42" s="179">
        <f t="shared" si="24"/>
        <v>3988.0449334558452</v>
      </c>
      <c r="AN42" s="179">
        <f t="shared" si="24"/>
        <v>1925.2066305179528</v>
      </c>
      <c r="AO42" s="179">
        <f t="shared" si="24"/>
        <v>2841.9379521318856</v>
      </c>
      <c r="AP42" s="179">
        <f t="shared" ref="AP42:BU42" si="25" xml:space="preserve"> AP37 + SUM(AP39:AP41)</f>
        <v>4781.6185983442665</v>
      </c>
      <c r="AQ42" s="179">
        <f t="shared" si="25"/>
        <v>3957.4410791751011</v>
      </c>
      <c r="AR42" s="179">
        <f t="shared" si="25"/>
        <v>1889.1772904874442</v>
      </c>
      <c r="AS42" s="179">
        <f t="shared" si="25"/>
        <v>2832.6017911092231</v>
      </c>
      <c r="AT42" s="179">
        <f t="shared" si="25"/>
        <v>4746.8653481107795</v>
      </c>
      <c r="AU42" s="179">
        <f t="shared" si="25"/>
        <v>3926.7726063682762</v>
      </c>
      <c r="AV42" s="179">
        <f t="shared" si="25"/>
        <v>1868.823879593665</v>
      </c>
      <c r="AW42" s="179">
        <f t="shared" si="25"/>
        <v>2807.3791745912417</v>
      </c>
      <c r="AX42" s="179">
        <f t="shared" si="25"/>
        <v>4712.0640674558335</v>
      </c>
      <c r="AY42" s="179">
        <f t="shared" si="25"/>
        <v>3896.0354663503745</v>
      </c>
      <c r="AZ42" s="179">
        <f t="shared" si="25"/>
        <v>1848.3509904106313</v>
      </c>
      <c r="BA42" s="179">
        <f t="shared" si="25"/>
        <v>2782.0577672391714</v>
      </c>
      <c r="BB42" s="179">
        <f t="shared" si="25"/>
        <v>4677.2105434430441</v>
      </c>
      <c r="BC42" s="179">
        <f t="shared" si="25"/>
        <v>3865.225542517991</v>
      </c>
      <c r="BD42" s="179">
        <f t="shared" si="25"/>
        <v>1843.0720590969331</v>
      </c>
      <c r="BE42" s="179">
        <f t="shared" si="25"/>
        <v>2741.3162515247823</v>
      </c>
      <c r="BF42" s="179">
        <f t="shared" si="25"/>
        <v>4642.3004943880223</v>
      </c>
      <c r="BG42" s="179">
        <f t="shared" si="25"/>
        <v>3834.3386489127424</v>
      </c>
      <c r="BH42" s="179">
        <f t="shared" si="25"/>
        <v>1807.0312923881415</v>
      </c>
      <c r="BI42" s="179">
        <f t="shared" si="25"/>
        <v>2731.1023978583507</v>
      </c>
      <c r="BJ42" s="179">
        <f t="shared" si="25"/>
        <v>4607.3295683927436</v>
      </c>
      <c r="BK42" s="179">
        <f t="shared" si="25"/>
        <v>3803.3705287560883</v>
      </c>
      <c r="BL42" s="179">
        <f t="shared" si="25"/>
        <v>1786.1765635552633</v>
      </c>
      <c r="BM42" s="179">
        <f t="shared" si="25"/>
        <v>2705.4601656930258</v>
      </c>
      <c r="BN42" s="179">
        <f t="shared" si="25"/>
        <v>4572.2933418507855</v>
      </c>
      <c r="BO42" s="179">
        <f t="shared" si="25"/>
        <v>3772.3168529549539</v>
      </c>
      <c r="BP42" s="179">
        <f t="shared" si="25"/>
        <v>1765.1865135060509</v>
      </c>
      <c r="BQ42" s="179">
        <f t="shared" si="25"/>
        <v>2679.7025994275532</v>
      </c>
      <c r="BR42" s="179">
        <f t="shared" si="25"/>
        <v>4537.1873179228514</v>
      </c>
      <c r="BS42" s="179">
        <f t="shared" si="25"/>
        <v>3741.1732185775827</v>
      </c>
      <c r="BT42" s="179">
        <f t="shared" si="25"/>
        <v>1758.8958323021477</v>
      </c>
      <c r="BU42" s="179">
        <f t="shared" si="25"/>
        <v>2638.9865438332372</v>
      </c>
      <c r="BV42" s="179">
        <f t="shared" ref="BV42:DB42" si="26" xml:space="preserve"> BV37 + SUM(BV39:BV41)</f>
        <v>4502.0069249819471</v>
      </c>
      <c r="BW42" s="179">
        <f t="shared" si="26"/>
        <v>3709.9351472990134</v>
      </c>
      <c r="BX42" s="179">
        <f t="shared" si="26"/>
        <v>1722.7837962499902</v>
      </c>
      <c r="BY42" s="179">
        <f t="shared" si="26"/>
        <v>2627.8241038459855</v>
      </c>
      <c r="BZ42" s="179">
        <f t="shared" si="26"/>
        <v>4466.7475150276478</v>
      </c>
      <c r="CA42" s="179">
        <f t="shared" si="26"/>
        <v>3678.5980838155601</v>
      </c>
      <c r="CB42" s="179">
        <f t="shared" si="26"/>
        <v>1701.3626095709205</v>
      </c>
      <c r="CC42" s="179">
        <f t="shared" si="26"/>
        <v>2601.6942997167585</v>
      </c>
      <c r="CD42" s="179">
        <f t="shared" si="26"/>
        <v>4431.4043620687899</v>
      </c>
      <c r="CE42" s="179">
        <f t="shared" si="26"/>
        <v>3647.1573942276741</v>
      </c>
      <c r="CF42" s="179">
        <f t="shared" si="26"/>
        <v>1679.7890595480376</v>
      </c>
      <c r="CG42" s="179">
        <f t="shared" si="26"/>
        <v>2575.4314086216336</v>
      </c>
      <c r="CH42" s="179">
        <f t="shared" si="26"/>
        <v>4395.9726604739562</v>
      </c>
      <c r="CI42" s="179">
        <f t="shared" si="26"/>
        <v>3615.6083643905404</v>
      </c>
      <c r="CJ42" s="179">
        <f t="shared" si="26"/>
        <v>1672.4139038003891</v>
      </c>
      <c r="CK42" s="179">
        <f t="shared" si="26"/>
        <v>2534.6755740795943</v>
      </c>
      <c r="CL42" s="179">
        <f t="shared" si="26"/>
        <v>4360.4475232891255</v>
      </c>
      <c r="CM42" s="179">
        <f t="shared" si="26"/>
        <v>3583.9461982317816</v>
      </c>
      <c r="CN42" s="179">
        <f t="shared" si="26"/>
        <v>1636.1669478320509</v>
      </c>
      <c r="CO42" s="179">
        <f t="shared" si="26"/>
        <v>2522.4877250291902</v>
      </c>
      <c r="CP42" s="179">
        <f t="shared" si="26"/>
        <v>4324.8239805218018</v>
      </c>
      <c r="CQ42" s="179">
        <f t="shared" si="26"/>
        <v>3552.1660160355682</v>
      </c>
      <c r="CR42" s="179">
        <f t="shared" si="26"/>
        <v>1614.109216234112</v>
      </c>
      <c r="CS42" s="179">
        <f t="shared" si="26"/>
        <v>2495.79740118472</v>
      </c>
      <c r="CT42" s="179">
        <f t="shared" si="26"/>
        <v>4289.0969773909501</v>
      </c>
      <c r="CU42" s="179">
        <f t="shared" si="26"/>
        <v>3520.2628526924959</v>
      </c>
      <c r="CV42" s="179">
        <f t="shared" si="26"/>
        <v>1591.8807780366615</v>
      </c>
      <c r="CW42" s="179">
        <f t="shared" si="26"/>
        <v>2468.9549241734603</v>
      </c>
      <c r="CX42" s="179">
        <f t="shared" si="26"/>
        <v>4253.2613725420415</v>
      </c>
      <c r="CY42" s="179">
        <f t="shared" si="26"/>
        <v>3488.2316559144965</v>
      </c>
      <c r="CZ42" s="179">
        <f t="shared" si="26"/>
        <v>1583.3421581221173</v>
      </c>
      <c r="DA42" s="179">
        <f t="shared" si="26"/>
        <v>2428.0899825412234</v>
      </c>
      <c r="DB42" s="179">
        <f t="shared" si="26"/>
        <v>4217.3119362265334</v>
      </c>
      <c r="DC42" s="179">
        <f t="shared" ref="DC42:EA42" si="27" xml:space="preserve"> DC37 + SUM(DC39:DC41)</f>
        <v>3456.0672844141181</v>
      </c>
      <c r="DD42" s="179">
        <f t="shared" si="27"/>
        <v>1546.8924844518847</v>
      </c>
      <c r="DE42" s="179">
        <f t="shared" si="27"/>
        <v>2414.7934808728296</v>
      </c>
      <c r="DF42" s="179">
        <f t="shared" si="27"/>
        <v>4181.2433484450221</v>
      </c>
      <c r="DG42" s="179">
        <f t="shared" si="27"/>
        <v>3423.7645060474233</v>
      </c>
      <c r="DH42" s="179">
        <f t="shared" si="27"/>
        <v>1524.1227535633093</v>
      </c>
      <c r="DI42" s="179">
        <f t="shared" si="27"/>
        <v>1239.2070627614662</v>
      </c>
      <c r="DJ42" s="179">
        <f t="shared" si="27"/>
        <v>0</v>
      </c>
      <c r="DK42" s="179">
        <f t="shared" si="27"/>
        <v>0</v>
      </c>
      <c r="DL42" s="179">
        <f t="shared" si="27"/>
        <v>0</v>
      </c>
      <c r="DM42" s="179">
        <f t="shared" si="27"/>
        <v>0</v>
      </c>
      <c r="DN42" s="179">
        <f t="shared" si="27"/>
        <v>0</v>
      </c>
      <c r="DO42" s="179">
        <f t="shared" si="27"/>
        <v>0</v>
      </c>
      <c r="DP42" s="179">
        <f t="shared" si="27"/>
        <v>0</v>
      </c>
      <c r="DQ42" s="179">
        <f t="shared" si="27"/>
        <v>0</v>
      </c>
      <c r="DR42" s="179">
        <f t="shared" si="27"/>
        <v>0</v>
      </c>
      <c r="DS42" s="179">
        <f t="shared" si="27"/>
        <v>0</v>
      </c>
      <c r="DT42" s="179">
        <f t="shared" si="27"/>
        <v>0</v>
      </c>
      <c r="DU42" s="179">
        <f t="shared" si="27"/>
        <v>0</v>
      </c>
      <c r="DV42" s="179">
        <f t="shared" si="27"/>
        <v>0</v>
      </c>
      <c r="DW42" s="179">
        <f t="shared" si="27"/>
        <v>0</v>
      </c>
      <c r="DX42" s="179">
        <f t="shared" si="27"/>
        <v>0</v>
      </c>
      <c r="DY42" s="179">
        <f t="shared" si="27"/>
        <v>0</v>
      </c>
      <c r="DZ42" s="179">
        <f t="shared" si="27"/>
        <v>0</v>
      </c>
      <c r="EA42" s="179">
        <f t="shared" si="27"/>
        <v>0</v>
      </c>
    </row>
    <row r="43" spans="1:131" outlineLevel="1" x14ac:dyDescent="0.35"/>
    <row r="44" spans="1:131" outlineLevel="1" x14ac:dyDescent="0.35">
      <c r="A44" s="176"/>
      <c r="D44" s="180"/>
      <c r="E44" s="367" t="s">
        <v>136</v>
      </c>
      <c r="F44" s="367"/>
      <c r="G44" s="367"/>
      <c r="H44" s="367"/>
      <c r="I44" s="367"/>
      <c r="J44" s="367"/>
      <c r="K44" s="367"/>
      <c r="L44" s="367"/>
      <c r="M44" s="367"/>
      <c r="N44" s="367"/>
      <c r="O44" s="367"/>
      <c r="P44" s="367"/>
      <c r="Q44" s="367"/>
      <c r="R44" s="367"/>
      <c r="S44" s="367"/>
      <c r="T44" s="367"/>
      <c r="U44" s="367"/>
      <c r="V44" s="367"/>
      <c r="W44" s="367"/>
      <c r="X44" s="367"/>
      <c r="Y44" s="367"/>
      <c r="Z44" s="367"/>
      <c r="AA44" s="367"/>
      <c r="AB44" s="367"/>
      <c r="AC44" s="367"/>
      <c r="AD44" s="367"/>
      <c r="AE44" s="367"/>
      <c r="AF44" s="367"/>
      <c r="AG44" s="367"/>
      <c r="AH44" s="367"/>
      <c r="AI44" s="367"/>
      <c r="AJ44" s="367"/>
      <c r="AK44" s="367"/>
      <c r="AL44" s="367"/>
      <c r="AM44" s="367"/>
      <c r="AN44" s="367"/>
      <c r="AO44" s="367"/>
      <c r="AP44" s="367"/>
      <c r="AQ44" s="367"/>
      <c r="AR44" s="367"/>
      <c r="AS44" s="367"/>
      <c r="AT44" s="367"/>
      <c r="AU44" s="367"/>
      <c r="AV44" s="367"/>
      <c r="AW44" s="367"/>
      <c r="AX44" s="367"/>
      <c r="AY44" s="367"/>
      <c r="AZ44" s="367"/>
      <c r="BA44" s="367"/>
      <c r="BB44" s="367"/>
      <c r="BC44" s="367"/>
      <c r="BD44" s="367"/>
      <c r="BE44" s="367"/>
      <c r="BF44" s="367"/>
      <c r="BG44" s="367"/>
      <c r="BH44" s="367"/>
      <c r="BI44" s="367"/>
      <c r="BJ44" s="367"/>
      <c r="BK44" s="367"/>
      <c r="BL44" s="367"/>
      <c r="BM44" s="367"/>
      <c r="BN44" s="367"/>
      <c r="BO44" s="367"/>
      <c r="BP44" s="367"/>
      <c r="BQ44" s="367"/>
      <c r="BR44" s="367"/>
      <c r="BS44" s="367"/>
      <c r="BT44" s="367"/>
      <c r="BU44" s="367"/>
      <c r="BV44" s="367"/>
      <c r="BW44" s="367"/>
      <c r="BX44" s="367"/>
      <c r="BY44" s="367"/>
      <c r="BZ44" s="367"/>
      <c r="CA44" s="367"/>
      <c r="CB44" s="367"/>
      <c r="CC44" s="367"/>
      <c r="CD44" s="367"/>
      <c r="CE44" s="367"/>
      <c r="CF44" s="367"/>
      <c r="CG44" s="367"/>
      <c r="CH44" s="367"/>
      <c r="CI44" s="367"/>
      <c r="CJ44" s="367"/>
      <c r="CK44" s="367"/>
      <c r="CL44" s="367"/>
      <c r="CM44" s="367"/>
      <c r="CN44" s="367"/>
      <c r="CO44" s="367"/>
      <c r="CP44" s="367"/>
      <c r="CQ44" s="367"/>
      <c r="CR44" s="367"/>
      <c r="CS44" s="367"/>
      <c r="CT44" s="367"/>
      <c r="CU44" s="367"/>
      <c r="CV44" s="367"/>
      <c r="CW44" s="367"/>
      <c r="CX44" s="367"/>
      <c r="CY44" s="367"/>
      <c r="CZ44" s="367"/>
      <c r="DA44" s="367"/>
      <c r="DB44" s="367"/>
      <c r="DC44" s="367"/>
      <c r="DD44" s="367"/>
      <c r="DE44" s="367"/>
      <c r="DF44" s="367"/>
      <c r="DG44" s="367"/>
      <c r="DH44" s="367"/>
      <c r="DI44" s="367"/>
      <c r="DJ44" s="367"/>
      <c r="DK44" s="367"/>
      <c r="DL44" s="367"/>
      <c r="DM44" s="367"/>
      <c r="DN44" s="367"/>
      <c r="DO44" s="367"/>
      <c r="DP44" s="367"/>
      <c r="DQ44" s="367"/>
      <c r="DR44" s="367"/>
      <c r="DS44" s="367"/>
      <c r="DT44" s="367"/>
      <c r="DU44" s="367"/>
      <c r="DV44" s="367"/>
      <c r="DW44" s="367"/>
      <c r="DX44" s="367"/>
      <c r="DY44" s="367"/>
      <c r="DZ44" s="367"/>
      <c r="EA44" s="367"/>
    </row>
    <row r="45" spans="1:131" outlineLevel="1" x14ac:dyDescent="0.35">
      <c r="E45" s="367" t="s">
        <v>137</v>
      </c>
      <c r="F45" s="367"/>
      <c r="G45" s="367"/>
      <c r="H45" s="367"/>
      <c r="I45" s="367"/>
      <c r="J45" s="367"/>
      <c r="K45" s="367"/>
      <c r="L45" s="367"/>
      <c r="M45" s="367"/>
      <c r="N45" s="367"/>
      <c r="O45" s="367"/>
      <c r="P45" s="367"/>
      <c r="Q45" s="367"/>
      <c r="R45" s="367"/>
      <c r="S45" s="367"/>
      <c r="T45" s="367"/>
      <c r="U45" s="367"/>
      <c r="V45" s="367"/>
      <c r="W45" s="367"/>
      <c r="X45" s="367"/>
      <c r="Y45" s="367"/>
      <c r="Z45" s="367"/>
      <c r="AA45" s="367"/>
      <c r="AB45" s="367"/>
      <c r="AC45" s="367"/>
      <c r="AD45" s="367"/>
      <c r="AE45" s="367"/>
      <c r="AF45" s="367"/>
      <c r="AG45" s="367"/>
      <c r="AH45" s="367"/>
      <c r="AI45" s="367"/>
      <c r="AJ45" s="367"/>
      <c r="AK45" s="367"/>
      <c r="AL45" s="367"/>
      <c r="AM45" s="367"/>
      <c r="AN45" s="367"/>
      <c r="AO45" s="367"/>
      <c r="AP45" s="367"/>
      <c r="AQ45" s="367"/>
      <c r="AR45" s="367"/>
      <c r="AS45" s="367"/>
      <c r="AT45" s="367"/>
      <c r="AU45" s="367"/>
      <c r="AV45" s="367"/>
      <c r="AW45" s="367"/>
      <c r="AX45" s="367"/>
      <c r="AY45" s="367"/>
      <c r="AZ45" s="367"/>
      <c r="BA45" s="367"/>
      <c r="BB45" s="367"/>
      <c r="BC45" s="367"/>
      <c r="BD45" s="367"/>
      <c r="BE45" s="367"/>
      <c r="BF45" s="367"/>
      <c r="BG45" s="367"/>
      <c r="BH45" s="367"/>
      <c r="BI45" s="367"/>
      <c r="BJ45" s="367"/>
      <c r="BK45" s="367"/>
      <c r="BL45" s="367"/>
      <c r="BM45" s="367"/>
      <c r="BN45" s="367"/>
      <c r="BO45" s="367"/>
      <c r="BP45" s="367"/>
      <c r="BQ45" s="367"/>
      <c r="BR45" s="367"/>
      <c r="BS45" s="367"/>
      <c r="BT45" s="367"/>
      <c r="BU45" s="367"/>
      <c r="BV45" s="367"/>
      <c r="BW45" s="367"/>
      <c r="BX45" s="367"/>
      <c r="BY45" s="367"/>
      <c r="BZ45" s="367"/>
      <c r="CA45" s="367"/>
      <c r="CB45" s="367"/>
      <c r="CC45" s="367"/>
      <c r="CD45" s="367"/>
      <c r="CE45" s="367"/>
      <c r="CF45" s="367"/>
      <c r="CG45" s="367"/>
      <c r="CH45" s="367"/>
      <c r="CI45" s="367"/>
      <c r="CJ45" s="367"/>
      <c r="CK45" s="367"/>
      <c r="CL45" s="367"/>
      <c r="CM45" s="367"/>
      <c r="CN45" s="367"/>
      <c r="CO45" s="367"/>
      <c r="CP45" s="367"/>
      <c r="CQ45" s="367"/>
      <c r="CR45" s="367"/>
      <c r="CS45" s="367"/>
      <c r="CT45" s="367"/>
      <c r="CU45" s="367"/>
      <c r="CV45" s="367"/>
      <c r="CW45" s="367"/>
      <c r="CX45" s="367"/>
      <c r="CY45" s="367"/>
      <c r="CZ45" s="367"/>
      <c r="DA45" s="367"/>
      <c r="DB45" s="367"/>
      <c r="DC45" s="367"/>
      <c r="DD45" s="367"/>
      <c r="DE45" s="367"/>
      <c r="DF45" s="367"/>
      <c r="DG45" s="367"/>
      <c r="DH45" s="367"/>
      <c r="DI45" s="367"/>
      <c r="DJ45" s="367"/>
      <c r="DK45" s="367"/>
      <c r="DL45" s="367"/>
      <c r="DM45" s="367"/>
      <c r="DN45" s="367"/>
      <c r="DO45" s="367"/>
      <c r="DP45" s="367"/>
      <c r="DQ45" s="367"/>
      <c r="DR45" s="367"/>
      <c r="DS45" s="367"/>
      <c r="DT45" s="367"/>
      <c r="DU45" s="367"/>
      <c r="DV45" s="367"/>
      <c r="DW45" s="367"/>
      <c r="DX45" s="367"/>
      <c r="DY45" s="367"/>
      <c r="DZ45" s="367"/>
      <c r="EA45" s="367"/>
    </row>
    <row r="46" spans="1:131" outlineLevel="1" x14ac:dyDescent="0.35">
      <c r="A46" s="176"/>
      <c r="D46" s="180"/>
      <c r="E46" s="367" t="s">
        <v>138</v>
      </c>
      <c r="F46" s="367"/>
      <c r="G46" s="367"/>
      <c r="H46" s="367"/>
      <c r="I46" s="367"/>
      <c r="J46" s="367"/>
      <c r="K46" s="367"/>
      <c r="L46" s="367"/>
      <c r="M46" s="367"/>
      <c r="N46" s="367"/>
      <c r="O46" s="367"/>
      <c r="P46" s="367"/>
      <c r="Q46" s="367"/>
      <c r="R46" s="367"/>
      <c r="S46" s="367"/>
      <c r="T46" s="367"/>
      <c r="U46" s="367"/>
      <c r="V46" s="367"/>
      <c r="W46" s="367"/>
      <c r="X46" s="367"/>
      <c r="Y46" s="367"/>
      <c r="Z46" s="367"/>
      <c r="AA46" s="367"/>
      <c r="AB46" s="367"/>
      <c r="AC46" s="367"/>
      <c r="AD46" s="367"/>
      <c r="AE46" s="367"/>
      <c r="AF46" s="367"/>
      <c r="AG46" s="367"/>
      <c r="AH46" s="367"/>
      <c r="AI46" s="367"/>
      <c r="AJ46" s="367"/>
      <c r="AK46" s="367"/>
      <c r="AL46" s="367"/>
      <c r="AM46" s="367"/>
      <c r="AN46" s="367"/>
      <c r="AO46" s="367"/>
      <c r="AP46" s="367"/>
      <c r="AQ46" s="367"/>
      <c r="AR46" s="367"/>
      <c r="AS46" s="367"/>
      <c r="AT46" s="367"/>
      <c r="AU46" s="367"/>
      <c r="AV46" s="367"/>
      <c r="AW46" s="367"/>
      <c r="AX46" s="367"/>
      <c r="AY46" s="367"/>
      <c r="AZ46" s="367"/>
      <c r="BA46" s="367"/>
      <c r="BB46" s="367"/>
      <c r="BC46" s="367"/>
      <c r="BD46" s="367"/>
      <c r="BE46" s="367"/>
      <c r="BF46" s="367"/>
      <c r="BG46" s="367"/>
      <c r="BH46" s="367"/>
      <c r="BI46" s="367"/>
      <c r="BJ46" s="367"/>
      <c r="BK46" s="367"/>
      <c r="BL46" s="367"/>
      <c r="BM46" s="367"/>
      <c r="BN46" s="367"/>
      <c r="BO46" s="367"/>
      <c r="BP46" s="367"/>
      <c r="BQ46" s="367"/>
      <c r="BR46" s="367"/>
      <c r="BS46" s="367"/>
      <c r="BT46" s="367"/>
      <c r="BU46" s="367"/>
      <c r="BV46" s="367"/>
      <c r="BW46" s="367"/>
      <c r="BX46" s="367"/>
      <c r="BY46" s="367"/>
      <c r="BZ46" s="367"/>
      <c r="CA46" s="367"/>
      <c r="CB46" s="367"/>
      <c r="CC46" s="367"/>
      <c r="CD46" s="367"/>
      <c r="CE46" s="367"/>
      <c r="CF46" s="367"/>
      <c r="CG46" s="367"/>
      <c r="CH46" s="367"/>
      <c r="CI46" s="367"/>
      <c r="CJ46" s="367"/>
      <c r="CK46" s="367"/>
      <c r="CL46" s="367"/>
      <c r="CM46" s="367"/>
      <c r="CN46" s="367"/>
      <c r="CO46" s="367"/>
      <c r="CP46" s="367"/>
      <c r="CQ46" s="367"/>
      <c r="CR46" s="367"/>
      <c r="CS46" s="367"/>
      <c r="CT46" s="367"/>
      <c r="CU46" s="367"/>
      <c r="CV46" s="367"/>
      <c r="CW46" s="367"/>
      <c r="CX46" s="367"/>
      <c r="CY46" s="367"/>
      <c r="CZ46" s="367"/>
      <c r="DA46" s="367"/>
      <c r="DB46" s="367"/>
      <c r="DC46" s="367"/>
      <c r="DD46" s="367"/>
      <c r="DE46" s="367"/>
      <c r="DF46" s="367"/>
      <c r="DG46" s="367"/>
      <c r="DH46" s="367"/>
      <c r="DI46" s="367"/>
      <c r="DJ46" s="367"/>
      <c r="DK46" s="367"/>
      <c r="DL46" s="367"/>
      <c r="DM46" s="367"/>
      <c r="DN46" s="367"/>
      <c r="DO46" s="367"/>
      <c r="DP46" s="367"/>
      <c r="DQ46" s="367"/>
      <c r="DR46" s="367"/>
      <c r="DS46" s="367"/>
      <c r="DT46" s="367"/>
      <c r="DU46" s="367"/>
      <c r="DV46" s="367"/>
      <c r="DW46" s="367"/>
      <c r="DX46" s="367"/>
      <c r="DY46" s="367"/>
      <c r="DZ46" s="367"/>
      <c r="EA46" s="367"/>
    </row>
    <row r="47" spans="1:131" outlineLevel="1" x14ac:dyDescent="0.35">
      <c r="E47" s="179" t="s">
        <v>125</v>
      </c>
      <c r="F47" s="179"/>
      <c r="G47" s="179" t="str">
        <f xml:space="preserve"> SMU</f>
        <v>$ 000s</v>
      </c>
      <c r="H47" s="179">
        <f xml:space="preserve"> SUM(J47:EA47)</f>
        <v>322667.04122730857</v>
      </c>
      <c r="I47" s="179"/>
      <c r="J47" s="179">
        <f t="shared" ref="J47:AO47" si="28" xml:space="preserve"> J42 + SUM(J44:J46)</f>
        <v>0</v>
      </c>
      <c r="K47" s="179">
        <f t="shared" si="28"/>
        <v>0</v>
      </c>
      <c r="L47" s="179">
        <f t="shared" si="28"/>
        <v>0</v>
      </c>
      <c r="M47" s="179">
        <f t="shared" si="28"/>
        <v>1519.3516483516487</v>
      </c>
      <c r="N47" s="179">
        <f t="shared" si="28"/>
        <v>5023.8865989309606</v>
      </c>
      <c r="O47" s="179">
        <f t="shared" si="28"/>
        <v>4170.5295879755431</v>
      </c>
      <c r="P47" s="179">
        <f t="shared" si="28"/>
        <v>2028.6153260439305</v>
      </c>
      <c r="Q47" s="179">
        <f t="shared" si="28"/>
        <v>3006.71803994626</v>
      </c>
      <c r="R47" s="179">
        <f t="shared" si="28"/>
        <v>4989.357079414217</v>
      </c>
      <c r="S47" s="179">
        <f t="shared" si="28"/>
        <v>4140.2320518402594</v>
      </c>
      <c r="T47" s="179">
        <f t="shared" si="28"/>
        <v>2008.9959885590401</v>
      </c>
      <c r="U47" s="179">
        <f t="shared" si="28"/>
        <v>2982.0798495086847</v>
      </c>
      <c r="V47" s="179">
        <f t="shared" si="28"/>
        <v>4954.807212342962</v>
      </c>
      <c r="W47" s="179">
        <f t="shared" si="28"/>
        <v>4109.8928399861561</v>
      </c>
      <c r="X47" s="179">
        <f t="shared" si="28"/>
        <v>2005.5450977648127</v>
      </c>
      <c r="Y47" s="179">
        <f t="shared" si="28"/>
        <v>2941.1063861909197</v>
      </c>
      <c r="Z47" s="179">
        <f t="shared" si="28"/>
        <v>4920.2332273080128</v>
      </c>
      <c r="AA47" s="179">
        <f t="shared" si="28"/>
        <v>4079.5082826027474</v>
      </c>
      <c r="AB47" s="179">
        <f t="shared" si="28"/>
        <v>1969.4708359471479</v>
      </c>
      <c r="AC47" s="179">
        <f t="shared" si="28"/>
        <v>2932.5824991845047</v>
      </c>
      <c r="AD47" s="179">
        <f t="shared" si="28"/>
        <v>4885.6312946429462</v>
      </c>
      <c r="AE47" s="179">
        <f t="shared" si="28"/>
        <v>4049.0746500107443</v>
      </c>
      <c r="AF47" s="179">
        <f t="shared" si="28"/>
        <v>1949.5581621709948</v>
      </c>
      <c r="AG47" s="179">
        <f t="shared" si="28"/>
        <v>2907.71613842746</v>
      </c>
      <c r="AH47" s="179">
        <f t="shared" si="28"/>
        <v>4850.9975241468455</v>
      </c>
      <c r="AI47" s="179">
        <f t="shared" si="28"/>
        <v>4018.5881513856307</v>
      </c>
      <c r="AJ47" s="179">
        <f t="shared" si="28"/>
        <v>1929.5407479852247</v>
      </c>
      <c r="AK47" s="179">
        <f t="shared" si="28"/>
        <v>2882.7664163421891</v>
      </c>
      <c r="AL47" s="179">
        <f t="shared" si="28"/>
        <v>4816.327963781755</v>
      </c>
      <c r="AM47" s="179">
        <f t="shared" si="28"/>
        <v>3988.0449334558452</v>
      </c>
      <c r="AN47" s="179">
        <f t="shared" si="28"/>
        <v>1925.2066305179528</v>
      </c>
      <c r="AO47" s="179">
        <f t="shared" si="28"/>
        <v>2841.9379521318856</v>
      </c>
      <c r="AP47" s="179">
        <f t="shared" ref="AP47:BU47" si="29" xml:space="preserve"> AP42 + SUM(AP44:AP46)</f>
        <v>4781.6185983442665</v>
      </c>
      <c r="AQ47" s="179">
        <f t="shared" si="29"/>
        <v>3957.4410791751011</v>
      </c>
      <c r="AR47" s="179">
        <f t="shared" si="29"/>
        <v>1889.1772904874442</v>
      </c>
      <c r="AS47" s="179">
        <f t="shared" si="29"/>
        <v>2832.6017911092231</v>
      </c>
      <c r="AT47" s="179">
        <f t="shared" si="29"/>
        <v>4746.8653481107795</v>
      </c>
      <c r="AU47" s="179">
        <f t="shared" si="29"/>
        <v>3926.7726063682762</v>
      </c>
      <c r="AV47" s="179">
        <f t="shared" si="29"/>
        <v>1868.823879593665</v>
      </c>
      <c r="AW47" s="179">
        <f t="shared" si="29"/>
        <v>2807.3791745912417</v>
      </c>
      <c r="AX47" s="179">
        <f t="shared" si="29"/>
        <v>4712.0640674558335</v>
      </c>
      <c r="AY47" s="179">
        <f t="shared" si="29"/>
        <v>3896.0354663503745</v>
      </c>
      <c r="AZ47" s="179">
        <f t="shared" si="29"/>
        <v>1848.3509904106313</v>
      </c>
      <c r="BA47" s="179">
        <f t="shared" si="29"/>
        <v>2782.0577672391714</v>
      </c>
      <c r="BB47" s="179">
        <f t="shared" si="29"/>
        <v>4677.2105434430441</v>
      </c>
      <c r="BC47" s="179">
        <f t="shared" si="29"/>
        <v>3865.225542517991</v>
      </c>
      <c r="BD47" s="179">
        <f t="shared" si="29"/>
        <v>1843.0720590969331</v>
      </c>
      <c r="BE47" s="179">
        <f t="shared" si="29"/>
        <v>2741.3162515247823</v>
      </c>
      <c r="BF47" s="179">
        <f t="shared" si="29"/>
        <v>4642.3004943880223</v>
      </c>
      <c r="BG47" s="179">
        <f t="shared" si="29"/>
        <v>3834.3386489127424</v>
      </c>
      <c r="BH47" s="179">
        <f t="shared" si="29"/>
        <v>1807.0312923881415</v>
      </c>
      <c r="BI47" s="179">
        <f t="shared" si="29"/>
        <v>2731.1023978583507</v>
      </c>
      <c r="BJ47" s="179">
        <f t="shared" si="29"/>
        <v>4607.3295683927436</v>
      </c>
      <c r="BK47" s="179">
        <f t="shared" si="29"/>
        <v>3803.3705287560883</v>
      </c>
      <c r="BL47" s="179">
        <f t="shared" si="29"/>
        <v>1786.1765635552633</v>
      </c>
      <c r="BM47" s="179">
        <f t="shared" si="29"/>
        <v>2705.4601656930258</v>
      </c>
      <c r="BN47" s="179">
        <f t="shared" si="29"/>
        <v>4572.2933418507855</v>
      </c>
      <c r="BO47" s="179">
        <f t="shared" si="29"/>
        <v>3772.3168529549539</v>
      </c>
      <c r="BP47" s="179">
        <f t="shared" si="29"/>
        <v>1765.1865135060509</v>
      </c>
      <c r="BQ47" s="179">
        <f t="shared" si="29"/>
        <v>2679.7025994275532</v>
      </c>
      <c r="BR47" s="179">
        <f t="shared" si="29"/>
        <v>4537.1873179228514</v>
      </c>
      <c r="BS47" s="179">
        <f t="shared" si="29"/>
        <v>3741.1732185775827</v>
      </c>
      <c r="BT47" s="179">
        <f t="shared" si="29"/>
        <v>1758.8958323021477</v>
      </c>
      <c r="BU47" s="179">
        <f t="shared" si="29"/>
        <v>2638.9865438332372</v>
      </c>
      <c r="BV47" s="179">
        <f t="shared" ref="BV47:DA47" si="30" xml:space="preserve"> BV42 + SUM(BV44:BV46)</f>
        <v>4502.0069249819471</v>
      </c>
      <c r="BW47" s="179">
        <f t="shared" si="30"/>
        <v>3709.9351472990134</v>
      </c>
      <c r="BX47" s="179">
        <f t="shared" si="30"/>
        <v>1722.7837962499902</v>
      </c>
      <c r="BY47" s="179">
        <f t="shared" si="30"/>
        <v>2627.8241038459855</v>
      </c>
      <c r="BZ47" s="179">
        <f t="shared" si="30"/>
        <v>4466.7475150276478</v>
      </c>
      <c r="CA47" s="179">
        <f t="shared" si="30"/>
        <v>3678.5980838155601</v>
      </c>
      <c r="CB47" s="179">
        <f t="shared" si="30"/>
        <v>1701.3626095709205</v>
      </c>
      <c r="CC47" s="179">
        <f t="shared" si="30"/>
        <v>2601.6942997167585</v>
      </c>
      <c r="CD47" s="179">
        <f t="shared" si="30"/>
        <v>4431.4043620687899</v>
      </c>
      <c r="CE47" s="179">
        <f t="shared" si="30"/>
        <v>3647.1573942276741</v>
      </c>
      <c r="CF47" s="179">
        <f t="shared" si="30"/>
        <v>1679.7890595480376</v>
      </c>
      <c r="CG47" s="179">
        <f t="shared" si="30"/>
        <v>2575.4314086216336</v>
      </c>
      <c r="CH47" s="179">
        <f t="shared" si="30"/>
        <v>4395.9726604739562</v>
      </c>
      <c r="CI47" s="179">
        <f t="shared" si="30"/>
        <v>3615.6083643905404</v>
      </c>
      <c r="CJ47" s="179">
        <f t="shared" si="30"/>
        <v>1672.4139038003891</v>
      </c>
      <c r="CK47" s="179">
        <f t="shared" si="30"/>
        <v>2534.6755740795943</v>
      </c>
      <c r="CL47" s="179">
        <f t="shared" si="30"/>
        <v>4360.4475232891255</v>
      </c>
      <c r="CM47" s="179">
        <f t="shared" si="30"/>
        <v>3583.9461982317816</v>
      </c>
      <c r="CN47" s="179">
        <f t="shared" si="30"/>
        <v>1636.1669478320509</v>
      </c>
      <c r="CO47" s="179">
        <f t="shared" si="30"/>
        <v>2522.4877250291902</v>
      </c>
      <c r="CP47" s="179">
        <f t="shared" si="30"/>
        <v>4324.8239805218018</v>
      </c>
      <c r="CQ47" s="179">
        <f t="shared" si="30"/>
        <v>3552.1660160355682</v>
      </c>
      <c r="CR47" s="179">
        <f t="shared" si="30"/>
        <v>1614.109216234112</v>
      </c>
      <c r="CS47" s="179">
        <f t="shared" si="30"/>
        <v>2495.79740118472</v>
      </c>
      <c r="CT47" s="179">
        <f t="shared" si="30"/>
        <v>4289.0969773909501</v>
      </c>
      <c r="CU47" s="179">
        <f t="shared" si="30"/>
        <v>3520.2628526924959</v>
      </c>
      <c r="CV47" s="179">
        <f t="shared" si="30"/>
        <v>1591.8807780366615</v>
      </c>
      <c r="CW47" s="179">
        <f t="shared" si="30"/>
        <v>2468.9549241734603</v>
      </c>
      <c r="CX47" s="179">
        <f t="shared" si="30"/>
        <v>4253.2613725420415</v>
      </c>
      <c r="CY47" s="179">
        <f t="shared" si="30"/>
        <v>3488.2316559144965</v>
      </c>
      <c r="CZ47" s="179">
        <f t="shared" si="30"/>
        <v>1583.3421581221173</v>
      </c>
      <c r="DA47" s="179">
        <f t="shared" si="30"/>
        <v>2428.0899825412234</v>
      </c>
      <c r="DB47" s="179">
        <f t="shared" ref="DB47:EA47" si="31" xml:space="preserve"> DB42 + SUM(DB44:DB46)</f>
        <v>4217.3119362265334</v>
      </c>
      <c r="DC47" s="179">
        <f t="shared" si="31"/>
        <v>3456.0672844141181</v>
      </c>
      <c r="DD47" s="179">
        <f t="shared" si="31"/>
        <v>1546.8924844518847</v>
      </c>
      <c r="DE47" s="179">
        <f t="shared" si="31"/>
        <v>2414.7934808728296</v>
      </c>
      <c r="DF47" s="179">
        <f t="shared" si="31"/>
        <v>4181.2433484450221</v>
      </c>
      <c r="DG47" s="179">
        <f t="shared" si="31"/>
        <v>3423.7645060474233</v>
      </c>
      <c r="DH47" s="179">
        <f t="shared" si="31"/>
        <v>1524.1227535633093</v>
      </c>
      <c r="DI47" s="179">
        <f t="shared" si="31"/>
        <v>1239.2070627614662</v>
      </c>
      <c r="DJ47" s="179">
        <f t="shared" si="31"/>
        <v>0</v>
      </c>
      <c r="DK47" s="179">
        <f t="shared" si="31"/>
        <v>0</v>
      </c>
      <c r="DL47" s="179">
        <f t="shared" si="31"/>
        <v>0</v>
      </c>
      <c r="DM47" s="179">
        <f t="shared" si="31"/>
        <v>0</v>
      </c>
      <c r="DN47" s="179">
        <f t="shared" si="31"/>
        <v>0</v>
      </c>
      <c r="DO47" s="179">
        <f t="shared" si="31"/>
        <v>0</v>
      </c>
      <c r="DP47" s="179">
        <f t="shared" si="31"/>
        <v>0</v>
      </c>
      <c r="DQ47" s="179">
        <f t="shared" si="31"/>
        <v>0</v>
      </c>
      <c r="DR47" s="179">
        <f t="shared" si="31"/>
        <v>0</v>
      </c>
      <c r="DS47" s="179">
        <f t="shared" si="31"/>
        <v>0</v>
      </c>
      <c r="DT47" s="179">
        <f t="shared" si="31"/>
        <v>0</v>
      </c>
      <c r="DU47" s="179">
        <f t="shared" si="31"/>
        <v>0</v>
      </c>
      <c r="DV47" s="179">
        <f t="shared" si="31"/>
        <v>0</v>
      </c>
      <c r="DW47" s="179">
        <f t="shared" si="31"/>
        <v>0</v>
      </c>
      <c r="DX47" s="179">
        <f t="shared" si="31"/>
        <v>0</v>
      </c>
      <c r="DY47" s="179">
        <f t="shared" si="31"/>
        <v>0</v>
      </c>
      <c r="DZ47" s="179">
        <f t="shared" si="31"/>
        <v>0</v>
      </c>
      <c r="EA47" s="179">
        <f t="shared" si="31"/>
        <v>0</v>
      </c>
    </row>
    <row r="48" spans="1:131" outlineLevel="1" x14ac:dyDescent="0.35"/>
    <row r="49" spans="1:131" outlineLevel="1" x14ac:dyDescent="0.35">
      <c r="A49" s="176"/>
      <c r="D49" s="180"/>
      <c r="E49" s="367" t="s">
        <v>139</v>
      </c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7"/>
      <c r="AG49" s="367"/>
      <c r="AH49" s="367"/>
      <c r="AI49" s="367"/>
      <c r="AJ49" s="367"/>
      <c r="AK49" s="367"/>
      <c r="AL49" s="367"/>
      <c r="AM49" s="367"/>
      <c r="AN49" s="367"/>
      <c r="AO49" s="367"/>
      <c r="AP49" s="367"/>
      <c r="AQ49" s="367"/>
      <c r="AR49" s="367"/>
      <c r="AS49" s="367"/>
      <c r="AT49" s="367"/>
      <c r="AU49" s="367"/>
      <c r="AV49" s="367"/>
      <c r="AW49" s="367"/>
      <c r="AX49" s="367"/>
      <c r="AY49" s="367"/>
      <c r="AZ49" s="367"/>
      <c r="BA49" s="367"/>
      <c r="BB49" s="367"/>
      <c r="BC49" s="367"/>
      <c r="BD49" s="367"/>
      <c r="BE49" s="367"/>
      <c r="BF49" s="367"/>
      <c r="BG49" s="367"/>
      <c r="BH49" s="367"/>
      <c r="BI49" s="367"/>
      <c r="BJ49" s="367"/>
      <c r="BK49" s="367"/>
      <c r="BL49" s="367"/>
      <c r="BM49" s="367"/>
      <c r="BN49" s="367"/>
      <c r="BO49" s="367"/>
      <c r="BP49" s="367"/>
      <c r="BQ49" s="367"/>
      <c r="BR49" s="367"/>
      <c r="BS49" s="367"/>
      <c r="BT49" s="367"/>
      <c r="BU49" s="367"/>
      <c r="BV49" s="367"/>
      <c r="BW49" s="367"/>
      <c r="BX49" s="367"/>
      <c r="BY49" s="367"/>
      <c r="BZ49" s="367"/>
      <c r="CA49" s="367"/>
      <c r="CB49" s="367"/>
      <c r="CC49" s="367"/>
      <c r="CD49" s="367"/>
      <c r="CE49" s="367"/>
      <c r="CF49" s="367"/>
      <c r="CG49" s="367"/>
      <c r="CH49" s="367"/>
      <c r="CI49" s="367"/>
      <c r="CJ49" s="367"/>
      <c r="CK49" s="367"/>
      <c r="CL49" s="367"/>
      <c r="CM49" s="367"/>
      <c r="CN49" s="367"/>
      <c r="CO49" s="367"/>
      <c r="CP49" s="367"/>
      <c r="CQ49" s="367"/>
      <c r="CR49" s="367"/>
      <c r="CS49" s="367"/>
      <c r="CT49" s="367"/>
      <c r="CU49" s="367"/>
      <c r="CV49" s="367"/>
      <c r="CW49" s="367"/>
      <c r="CX49" s="367"/>
      <c r="CY49" s="367"/>
      <c r="CZ49" s="367"/>
      <c r="DA49" s="367"/>
      <c r="DB49" s="367"/>
      <c r="DC49" s="367"/>
      <c r="DD49" s="367"/>
      <c r="DE49" s="367"/>
      <c r="DF49" s="367"/>
      <c r="DG49" s="367"/>
      <c r="DH49" s="367"/>
      <c r="DI49" s="367"/>
      <c r="DJ49" s="367"/>
      <c r="DK49" s="367"/>
      <c r="DL49" s="367"/>
      <c r="DM49" s="367"/>
      <c r="DN49" s="367"/>
      <c r="DO49" s="367"/>
      <c r="DP49" s="367"/>
      <c r="DQ49" s="367"/>
      <c r="DR49" s="367"/>
      <c r="DS49" s="367"/>
      <c r="DT49" s="367"/>
      <c r="DU49" s="367"/>
      <c r="DV49" s="367"/>
      <c r="DW49" s="367"/>
      <c r="DX49" s="367"/>
      <c r="DY49" s="367"/>
      <c r="DZ49" s="367"/>
      <c r="EA49" s="367"/>
    </row>
    <row r="50" spans="1:131" s="433" customFormat="1" outlineLevel="1" x14ac:dyDescent="0.35">
      <c r="A50" s="175"/>
      <c r="B50" s="176"/>
      <c r="C50" s="177"/>
      <c r="D50" s="178"/>
      <c r="E50" s="179" t="s">
        <v>56</v>
      </c>
      <c r="F50" s="179"/>
      <c r="G50" s="179" t="str">
        <f>SMU</f>
        <v>$ 000s</v>
      </c>
      <c r="H50" s="179">
        <f xml:space="preserve"> SUM(J50:EA50)</f>
        <v>322667.04122730857</v>
      </c>
      <c r="I50" s="179"/>
      <c r="J50" s="179">
        <f t="shared" ref="J50:AO50" si="32" xml:space="preserve"> J47 + J49</f>
        <v>0</v>
      </c>
      <c r="K50" s="179">
        <f t="shared" si="32"/>
        <v>0</v>
      </c>
      <c r="L50" s="179">
        <f t="shared" si="32"/>
        <v>0</v>
      </c>
      <c r="M50" s="179">
        <f t="shared" si="32"/>
        <v>1519.3516483516487</v>
      </c>
      <c r="N50" s="179">
        <f t="shared" si="32"/>
        <v>5023.8865989309606</v>
      </c>
      <c r="O50" s="179">
        <f t="shared" si="32"/>
        <v>4170.5295879755431</v>
      </c>
      <c r="P50" s="179">
        <f t="shared" si="32"/>
        <v>2028.6153260439305</v>
      </c>
      <c r="Q50" s="179">
        <f t="shared" si="32"/>
        <v>3006.71803994626</v>
      </c>
      <c r="R50" s="179">
        <f t="shared" si="32"/>
        <v>4989.357079414217</v>
      </c>
      <c r="S50" s="179">
        <f t="shared" si="32"/>
        <v>4140.2320518402594</v>
      </c>
      <c r="T50" s="179">
        <f t="shared" si="32"/>
        <v>2008.9959885590401</v>
      </c>
      <c r="U50" s="179">
        <f t="shared" si="32"/>
        <v>2982.0798495086847</v>
      </c>
      <c r="V50" s="179">
        <f t="shared" si="32"/>
        <v>4954.807212342962</v>
      </c>
      <c r="W50" s="179">
        <f t="shared" si="32"/>
        <v>4109.8928399861561</v>
      </c>
      <c r="X50" s="179">
        <f t="shared" si="32"/>
        <v>2005.5450977648127</v>
      </c>
      <c r="Y50" s="179">
        <f t="shared" si="32"/>
        <v>2941.1063861909197</v>
      </c>
      <c r="Z50" s="179">
        <f t="shared" si="32"/>
        <v>4920.2332273080128</v>
      </c>
      <c r="AA50" s="179">
        <f t="shared" si="32"/>
        <v>4079.5082826027474</v>
      </c>
      <c r="AB50" s="179">
        <f t="shared" si="32"/>
        <v>1969.4708359471479</v>
      </c>
      <c r="AC50" s="179">
        <f t="shared" si="32"/>
        <v>2932.5824991845047</v>
      </c>
      <c r="AD50" s="179">
        <f t="shared" si="32"/>
        <v>4885.6312946429462</v>
      </c>
      <c r="AE50" s="179">
        <f t="shared" si="32"/>
        <v>4049.0746500107443</v>
      </c>
      <c r="AF50" s="179">
        <f t="shared" si="32"/>
        <v>1949.5581621709948</v>
      </c>
      <c r="AG50" s="179">
        <f t="shared" si="32"/>
        <v>2907.71613842746</v>
      </c>
      <c r="AH50" s="179">
        <f t="shared" si="32"/>
        <v>4850.9975241468455</v>
      </c>
      <c r="AI50" s="179">
        <f t="shared" si="32"/>
        <v>4018.5881513856307</v>
      </c>
      <c r="AJ50" s="179">
        <f t="shared" si="32"/>
        <v>1929.5407479852247</v>
      </c>
      <c r="AK50" s="179">
        <f t="shared" si="32"/>
        <v>2882.7664163421891</v>
      </c>
      <c r="AL50" s="179">
        <f t="shared" si="32"/>
        <v>4816.327963781755</v>
      </c>
      <c r="AM50" s="179">
        <f t="shared" si="32"/>
        <v>3988.0449334558452</v>
      </c>
      <c r="AN50" s="179">
        <f t="shared" si="32"/>
        <v>1925.2066305179528</v>
      </c>
      <c r="AO50" s="179">
        <f t="shared" si="32"/>
        <v>2841.9379521318856</v>
      </c>
      <c r="AP50" s="179">
        <f t="shared" ref="AP50:BU50" si="33" xml:space="preserve"> AP47 + AP49</f>
        <v>4781.6185983442665</v>
      </c>
      <c r="AQ50" s="179">
        <f t="shared" si="33"/>
        <v>3957.4410791751011</v>
      </c>
      <c r="AR50" s="179">
        <f t="shared" si="33"/>
        <v>1889.1772904874442</v>
      </c>
      <c r="AS50" s="179">
        <f t="shared" si="33"/>
        <v>2832.6017911092231</v>
      </c>
      <c r="AT50" s="179">
        <f t="shared" si="33"/>
        <v>4746.8653481107795</v>
      </c>
      <c r="AU50" s="179">
        <f t="shared" si="33"/>
        <v>3926.7726063682762</v>
      </c>
      <c r="AV50" s="179">
        <f t="shared" si="33"/>
        <v>1868.823879593665</v>
      </c>
      <c r="AW50" s="179">
        <f t="shared" si="33"/>
        <v>2807.3791745912417</v>
      </c>
      <c r="AX50" s="179">
        <f t="shared" si="33"/>
        <v>4712.0640674558335</v>
      </c>
      <c r="AY50" s="179">
        <f t="shared" si="33"/>
        <v>3896.0354663503745</v>
      </c>
      <c r="AZ50" s="179">
        <f t="shared" si="33"/>
        <v>1848.3509904106313</v>
      </c>
      <c r="BA50" s="179">
        <f t="shared" si="33"/>
        <v>2782.0577672391714</v>
      </c>
      <c r="BB50" s="179">
        <f t="shared" si="33"/>
        <v>4677.2105434430441</v>
      </c>
      <c r="BC50" s="179">
        <f t="shared" si="33"/>
        <v>3865.225542517991</v>
      </c>
      <c r="BD50" s="179">
        <f t="shared" si="33"/>
        <v>1843.0720590969331</v>
      </c>
      <c r="BE50" s="179">
        <f t="shared" si="33"/>
        <v>2741.3162515247823</v>
      </c>
      <c r="BF50" s="179">
        <f t="shared" si="33"/>
        <v>4642.3004943880223</v>
      </c>
      <c r="BG50" s="179">
        <f t="shared" si="33"/>
        <v>3834.3386489127424</v>
      </c>
      <c r="BH50" s="179">
        <f t="shared" si="33"/>
        <v>1807.0312923881415</v>
      </c>
      <c r="BI50" s="179">
        <f t="shared" si="33"/>
        <v>2731.1023978583507</v>
      </c>
      <c r="BJ50" s="179">
        <f t="shared" si="33"/>
        <v>4607.3295683927436</v>
      </c>
      <c r="BK50" s="179">
        <f t="shared" si="33"/>
        <v>3803.3705287560883</v>
      </c>
      <c r="BL50" s="179">
        <f t="shared" si="33"/>
        <v>1786.1765635552633</v>
      </c>
      <c r="BM50" s="179">
        <f t="shared" si="33"/>
        <v>2705.4601656930258</v>
      </c>
      <c r="BN50" s="179">
        <f t="shared" si="33"/>
        <v>4572.2933418507855</v>
      </c>
      <c r="BO50" s="179">
        <f t="shared" si="33"/>
        <v>3772.3168529549539</v>
      </c>
      <c r="BP50" s="179">
        <f t="shared" si="33"/>
        <v>1765.1865135060509</v>
      </c>
      <c r="BQ50" s="179">
        <f t="shared" si="33"/>
        <v>2679.7025994275532</v>
      </c>
      <c r="BR50" s="179">
        <f t="shared" si="33"/>
        <v>4537.1873179228514</v>
      </c>
      <c r="BS50" s="179">
        <f t="shared" si="33"/>
        <v>3741.1732185775827</v>
      </c>
      <c r="BT50" s="179">
        <f t="shared" si="33"/>
        <v>1758.8958323021477</v>
      </c>
      <c r="BU50" s="179">
        <f t="shared" si="33"/>
        <v>2638.9865438332372</v>
      </c>
      <c r="BV50" s="179">
        <f t="shared" ref="BV50:DA50" si="34" xml:space="preserve"> BV47 + BV49</f>
        <v>4502.0069249819471</v>
      </c>
      <c r="BW50" s="179">
        <f t="shared" si="34"/>
        <v>3709.9351472990134</v>
      </c>
      <c r="BX50" s="179">
        <f t="shared" si="34"/>
        <v>1722.7837962499902</v>
      </c>
      <c r="BY50" s="179">
        <f t="shared" si="34"/>
        <v>2627.8241038459855</v>
      </c>
      <c r="BZ50" s="179">
        <f t="shared" si="34"/>
        <v>4466.7475150276478</v>
      </c>
      <c r="CA50" s="179">
        <f t="shared" si="34"/>
        <v>3678.5980838155601</v>
      </c>
      <c r="CB50" s="179">
        <f t="shared" si="34"/>
        <v>1701.3626095709205</v>
      </c>
      <c r="CC50" s="179">
        <f t="shared" si="34"/>
        <v>2601.6942997167585</v>
      </c>
      <c r="CD50" s="179">
        <f t="shared" si="34"/>
        <v>4431.4043620687899</v>
      </c>
      <c r="CE50" s="179">
        <f t="shared" si="34"/>
        <v>3647.1573942276741</v>
      </c>
      <c r="CF50" s="179">
        <f t="shared" si="34"/>
        <v>1679.7890595480376</v>
      </c>
      <c r="CG50" s="179">
        <f t="shared" si="34"/>
        <v>2575.4314086216336</v>
      </c>
      <c r="CH50" s="179">
        <f t="shared" si="34"/>
        <v>4395.9726604739562</v>
      </c>
      <c r="CI50" s="179">
        <f t="shared" si="34"/>
        <v>3615.6083643905404</v>
      </c>
      <c r="CJ50" s="179">
        <f t="shared" si="34"/>
        <v>1672.4139038003891</v>
      </c>
      <c r="CK50" s="179">
        <f t="shared" si="34"/>
        <v>2534.6755740795943</v>
      </c>
      <c r="CL50" s="179">
        <f t="shared" si="34"/>
        <v>4360.4475232891255</v>
      </c>
      <c r="CM50" s="179">
        <f t="shared" si="34"/>
        <v>3583.9461982317816</v>
      </c>
      <c r="CN50" s="179">
        <f t="shared" si="34"/>
        <v>1636.1669478320509</v>
      </c>
      <c r="CO50" s="179">
        <f t="shared" si="34"/>
        <v>2522.4877250291902</v>
      </c>
      <c r="CP50" s="179">
        <f t="shared" si="34"/>
        <v>4324.8239805218018</v>
      </c>
      <c r="CQ50" s="179">
        <f t="shared" si="34"/>
        <v>3552.1660160355682</v>
      </c>
      <c r="CR50" s="179">
        <f t="shared" si="34"/>
        <v>1614.109216234112</v>
      </c>
      <c r="CS50" s="179">
        <f t="shared" si="34"/>
        <v>2495.79740118472</v>
      </c>
      <c r="CT50" s="179">
        <f t="shared" si="34"/>
        <v>4289.0969773909501</v>
      </c>
      <c r="CU50" s="179">
        <f t="shared" si="34"/>
        <v>3520.2628526924959</v>
      </c>
      <c r="CV50" s="179">
        <f t="shared" si="34"/>
        <v>1591.8807780366615</v>
      </c>
      <c r="CW50" s="179">
        <f t="shared" si="34"/>
        <v>2468.9549241734603</v>
      </c>
      <c r="CX50" s="179">
        <f t="shared" si="34"/>
        <v>4253.2613725420415</v>
      </c>
      <c r="CY50" s="179">
        <f t="shared" si="34"/>
        <v>3488.2316559144965</v>
      </c>
      <c r="CZ50" s="179">
        <f t="shared" si="34"/>
        <v>1583.3421581221173</v>
      </c>
      <c r="DA50" s="179">
        <f t="shared" si="34"/>
        <v>2428.0899825412234</v>
      </c>
      <c r="DB50" s="179">
        <f t="shared" ref="DB50:EA50" si="35" xml:space="preserve"> DB47 + DB49</f>
        <v>4217.3119362265334</v>
      </c>
      <c r="DC50" s="179">
        <f t="shared" si="35"/>
        <v>3456.0672844141181</v>
      </c>
      <c r="DD50" s="179">
        <f t="shared" si="35"/>
        <v>1546.8924844518847</v>
      </c>
      <c r="DE50" s="179">
        <f t="shared" si="35"/>
        <v>2414.7934808728296</v>
      </c>
      <c r="DF50" s="179">
        <f t="shared" si="35"/>
        <v>4181.2433484450221</v>
      </c>
      <c r="DG50" s="179">
        <f t="shared" si="35"/>
        <v>3423.7645060474233</v>
      </c>
      <c r="DH50" s="179">
        <f t="shared" si="35"/>
        <v>1524.1227535633093</v>
      </c>
      <c r="DI50" s="179">
        <f t="shared" si="35"/>
        <v>1239.2070627614662</v>
      </c>
      <c r="DJ50" s="179">
        <f t="shared" si="35"/>
        <v>0</v>
      </c>
      <c r="DK50" s="179">
        <f t="shared" si="35"/>
        <v>0</v>
      </c>
      <c r="DL50" s="179">
        <f t="shared" si="35"/>
        <v>0</v>
      </c>
      <c r="DM50" s="179">
        <f t="shared" si="35"/>
        <v>0</v>
      </c>
      <c r="DN50" s="179">
        <f t="shared" si="35"/>
        <v>0</v>
      </c>
      <c r="DO50" s="179">
        <f t="shared" si="35"/>
        <v>0</v>
      </c>
      <c r="DP50" s="179">
        <f t="shared" si="35"/>
        <v>0</v>
      </c>
      <c r="DQ50" s="179">
        <f t="shared" si="35"/>
        <v>0</v>
      </c>
      <c r="DR50" s="179">
        <f t="shared" si="35"/>
        <v>0</v>
      </c>
      <c r="DS50" s="179">
        <f t="shared" si="35"/>
        <v>0</v>
      </c>
      <c r="DT50" s="179">
        <f t="shared" si="35"/>
        <v>0</v>
      </c>
      <c r="DU50" s="179">
        <f t="shared" si="35"/>
        <v>0</v>
      </c>
      <c r="DV50" s="179">
        <f t="shared" si="35"/>
        <v>0</v>
      </c>
      <c r="DW50" s="179">
        <f t="shared" si="35"/>
        <v>0</v>
      </c>
      <c r="DX50" s="179">
        <f t="shared" si="35"/>
        <v>0</v>
      </c>
      <c r="DY50" s="179">
        <f t="shared" si="35"/>
        <v>0</v>
      </c>
      <c r="DZ50" s="179">
        <f t="shared" si="35"/>
        <v>0</v>
      </c>
      <c r="EA50" s="179">
        <f t="shared" si="35"/>
        <v>0</v>
      </c>
    </row>
    <row r="51" spans="1:131" outlineLevel="1" x14ac:dyDescent="0.35"/>
    <row r="52" spans="1:131" s="561" customFormat="1" outlineLevel="1" x14ac:dyDescent="0.35">
      <c r="A52" s="176"/>
      <c r="B52" s="176"/>
      <c r="C52" s="177"/>
      <c r="D52" s="180"/>
      <c r="E52" s="450" t="str">
        <f xml:space="preserve"> Equity!E$57</f>
        <v>Dividends paid</v>
      </c>
      <c r="F52" s="450">
        <f xml:space="preserve"> Equity!F$57</f>
        <v>0</v>
      </c>
      <c r="G52" s="450" t="str">
        <f xml:space="preserve"> Equity!G$57</f>
        <v>$ 000s</v>
      </c>
      <c r="H52" s="450">
        <f xml:space="preserve"> Equity!H$57</f>
        <v>-322667.04122730857</v>
      </c>
      <c r="I52" s="450">
        <f xml:space="preserve"> Equity!I$57</f>
        <v>0</v>
      </c>
      <c r="J52" s="450">
        <f xml:space="preserve"> Equity!J$57</f>
        <v>0</v>
      </c>
      <c r="K52" s="450">
        <f xml:space="preserve"> Equity!K$57</f>
        <v>0</v>
      </c>
      <c r="L52" s="450">
        <f xml:space="preserve"> Equity!L$57</f>
        <v>0</v>
      </c>
      <c r="M52" s="450">
        <f xml:space="preserve"> Equity!M$57</f>
        <v>-1519.3516483516487</v>
      </c>
      <c r="N52" s="450">
        <f xml:space="preserve"> Equity!N$57</f>
        <v>-5023.8865989309606</v>
      </c>
      <c r="O52" s="450">
        <f xml:space="preserve"> Equity!O$57</f>
        <v>-4170.5295879755431</v>
      </c>
      <c r="P52" s="450">
        <f xml:space="preserve"> Equity!P$57</f>
        <v>-2028.6153260439305</v>
      </c>
      <c r="Q52" s="450">
        <f xml:space="preserve"> Equity!Q$57</f>
        <v>-3006.71803994626</v>
      </c>
      <c r="R52" s="450">
        <f xml:space="preserve"> Equity!R$57</f>
        <v>-4989.357079414217</v>
      </c>
      <c r="S52" s="450">
        <f xml:space="preserve"> Equity!S$57</f>
        <v>-4140.2320518402594</v>
      </c>
      <c r="T52" s="450">
        <f xml:space="preserve"> Equity!T$57</f>
        <v>-2008.9959885590401</v>
      </c>
      <c r="U52" s="450">
        <f xml:space="preserve"> Equity!U$57</f>
        <v>-2982.0798495086847</v>
      </c>
      <c r="V52" s="450">
        <f xml:space="preserve"> Equity!V$57</f>
        <v>-4954.807212342962</v>
      </c>
      <c r="W52" s="450">
        <f xml:space="preserve"> Equity!W$57</f>
        <v>-4109.8928399861561</v>
      </c>
      <c r="X52" s="450">
        <f xml:space="preserve"> Equity!X$57</f>
        <v>-2005.5450977648127</v>
      </c>
      <c r="Y52" s="450">
        <f xml:space="preserve"> Equity!Y$57</f>
        <v>-2941.1063861909197</v>
      </c>
      <c r="Z52" s="450">
        <f xml:space="preserve"> Equity!Z$57</f>
        <v>-4920.2332273080128</v>
      </c>
      <c r="AA52" s="450">
        <f xml:space="preserve"> Equity!AA$57</f>
        <v>-4079.5082826027474</v>
      </c>
      <c r="AB52" s="450">
        <f xml:space="preserve"> Equity!AB$57</f>
        <v>-1969.4708359471479</v>
      </c>
      <c r="AC52" s="450">
        <f xml:space="preserve"> Equity!AC$57</f>
        <v>-2932.5824991845047</v>
      </c>
      <c r="AD52" s="450">
        <f xml:space="preserve"> Equity!AD$57</f>
        <v>-4885.6312946429462</v>
      </c>
      <c r="AE52" s="450">
        <f xml:space="preserve"> Equity!AE$57</f>
        <v>-4049.0746500107443</v>
      </c>
      <c r="AF52" s="450">
        <f xml:space="preserve"> Equity!AF$57</f>
        <v>-1949.5581621709948</v>
      </c>
      <c r="AG52" s="450">
        <f xml:space="preserve"> Equity!AG$57</f>
        <v>-2907.71613842746</v>
      </c>
      <c r="AH52" s="450">
        <f xml:space="preserve"> Equity!AH$57</f>
        <v>-4850.9975241468455</v>
      </c>
      <c r="AI52" s="450">
        <f xml:space="preserve"> Equity!AI$57</f>
        <v>-4018.5881513856307</v>
      </c>
      <c r="AJ52" s="450">
        <f xml:space="preserve"> Equity!AJ$57</f>
        <v>-1929.5407479852247</v>
      </c>
      <c r="AK52" s="450">
        <f xml:space="preserve"> Equity!AK$57</f>
        <v>-2882.7664163421891</v>
      </c>
      <c r="AL52" s="450">
        <f xml:space="preserve"> Equity!AL$57</f>
        <v>-4816.327963781755</v>
      </c>
      <c r="AM52" s="450">
        <f xml:space="preserve"> Equity!AM$57</f>
        <v>-3988.0449334558452</v>
      </c>
      <c r="AN52" s="450">
        <f xml:space="preserve"> Equity!AN$57</f>
        <v>-1925.2066305179528</v>
      </c>
      <c r="AO52" s="450">
        <f xml:space="preserve"> Equity!AO$57</f>
        <v>-2841.9379521318856</v>
      </c>
      <c r="AP52" s="450">
        <f xml:space="preserve"> Equity!AP$57</f>
        <v>-4781.6185983442665</v>
      </c>
      <c r="AQ52" s="450">
        <f xml:space="preserve"> Equity!AQ$57</f>
        <v>-3957.4410791751011</v>
      </c>
      <c r="AR52" s="450">
        <f xml:space="preserve"> Equity!AR$57</f>
        <v>-1889.1772904874442</v>
      </c>
      <c r="AS52" s="450">
        <f xml:space="preserve"> Equity!AS$57</f>
        <v>-2832.6017911092231</v>
      </c>
      <c r="AT52" s="450">
        <f xml:space="preserve"> Equity!AT$57</f>
        <v>-4746.8653481107795</v>
      </c>
      <c r="AU52" s="450">
        <f xml:space="preserve"> Equity!AU$57</f>
        <v>-3926.7726063682762</v>
      </c>
      <c r="AV52" s="450">
        <f xml:space="preserve"> Equity!AV$57</f>
        <v>-1868.823879593665</v>
      </c>
      <c r="AW52" s="450">
        <f xml:space="preserve"> Equity!AW$57</f>
        <v>-2807.3791745912417</v>
      </c>
      <c r="AX52" s="450">
        <f xml:space="preserve"> Equity!AX$57</f>
        <v>-4712.0640674558335</v>
      </c>
      <c r="AY52" s="450">
        <f xml:space="preserve"> Equity!AY$57</f>
        <v>-3896.0354663503745</v>
      </c>
      <c r="AZ52" s="450">
        <f xml:space="preserve"> Equity!AZ$57</f>
        <v>-1848.3509904106313</v>
      </c>
      <c r="BA52" s="450">
        <f xml:space="preserve"> Equity!BA$57</f>
        <v>-2782.0577672391714</v>
      </c>
      <c r="BB52" s="450">
        <f xml:space="preserve"> Equity!BB$57</f>
        <v>-4677.2105434430441</v>
      </c>
      <c r="BC52" s="450">
        <f xml:space="preserve"> Equity!BC$57</f>
        <v>-3865.225542517991</v>
      </c>
      <c r="BD52" s="450">
        <f xml:space="preserve"> Equity!BD$57</f>
        <v>-1843.0720590969331</v>
      </c>
      <c r="BE52" s="450">
        <f xml:space="preserve"> Equity!BE$57</f>
        <v>-2741.3162515247823</v>
      </c>
      <c r="BF52" s="450">
        <f xml:space="preserve"> Equity!BF$57</f>
        <v>-4642.3004943880223</v>
      </c>
      <c r="BG52" s="450">
        <f xml:space="preserve"> Equity!BG$57</f>
        <v>-3834.3386489127424</v>
      </c>
      <c r="BH52" s="450">
        <f xml:space="preserve"> Equity!BH$57</f>
        <v>-1807.0312923881415</v>
      </c>
      <c r="BI52" s="450">
        <f xml:space="preserve"> Equity!BI$57</f>
        <v>-2731.1023978583507</v>
      </c>
      <c r="BJ52" s="450">
        <f xml:space="preserve"> Equity!BJ$57</f>
        <v>-4607.3295683927436</v>
      </c>
      <c r="BK52" s="450">
        <f xml:space="preserve"> Equity!BK$57</f>
        <v>-3803.3705287560883</v>
      </c>
      <c r="BL52" s="450">
        <f xml:space="preserve"> Equity!BL$57</f>
        <v>-1786.1765635552633</v>
      </c>
      <c r="BM52" s="450">
        <f xml:space="preserve"> Equity!BM$57</f>
        <v>-2705.4601656930258</v>
      </c>
      <c r="BN52" s="450">
        <f xml:space="preserve"> Equity!BN$57</f>
        <v>-4572.2933418507855</v>
      </c>
      <c r="BO52" s="450">
        <f xml:space="preserve"> Equity!BO$57</f>
        <v>-3772.3168529549539</v>
      </c>
      <c r="BP52" s="450">
        <f xml:space="preserve"> Equity!BP$57</f>
        <v>-1765.1865135060509</v>
      </c>
      <c r="BQ52" s="450">
        <f xml:space="preserve"> Equity!BQ$57</f>
        <v>-2679.7025994275532</v>
      </c>
      <c r="BR52" s="450">
        <f xml:space="preserve"> Equity!BR$57</f>
        <v>-4537.1873179228514</v>
      </c>
      <c r="BS52" s="450">
        <f xml:space="preserve"> Equity!BS$57</f>
        <v>-3741.1732185775827</v>
      </c>
      <c r="BT52" s="450">
        <f xml:space="preserve"> Equity!BT$57</f>
        <v>-1758.8958323021477</v>
      </c>
      <c r="BU52" s="450">
        <f xml:space="preserve"> Equity!BU$57</f>
        <v>-2638.9865438332372</v>
      </c>
      <c r="BV52" s="450">
        <f xml:space="preserve"> Equity!BV$57</f>
        <v>-4502.0069249819471</v>
      </c>
      <c r="BW52" s="450">
        <f xml:space="preserve"> Equity!BW$57</f>
        <v>-3709.9351472990134</v>
      </c>
      <c r="BX52" s="450">
        <f xml:space="preserve"> Equity!BX$57</f>
        <v>-1722.7837962499902</v>
      </c>
      <c r="BY52" s="450">
        <f xml:space="preserve"> Equity!BY$57</f>
        <v>-2627.8241038459855</v>
      </c>
      <c r="BZ52" s="450">
        <f xml:space="preserve"> Equity!BZ$57</f>
        <v>-4466.7475150276478</v>
      </c>
      <c r="CA52" s="450">
        <f xml:space="preserve"> Equity!CA$57</f>
        <v>-3678.5980838155601</v>
      </c>
      <c r="CB52" s="450">
        <f xml:space="preserve"> Equity!CB$57</f>
        <v>-1701.3626095709205</v>
      </c>
      <c r="CC52" s="450">
        <f xml:space="preserve"> Equity!CC$57</f>
        <v>-2601.6942997167585</v>
      </c>
      <c r="CD52" s="450">
        <f xml:space="preserve"> Equity!CD$57</f>
        <v>-4431.4043620687899</v>
      </c>
      <c r="CE52" s="450">
        <f xml:space="preserve"> Equity!CE$57</f>
        <v>-3647.1573942276741</v>
      </c>
      <c r="CF52" s="450">
        <f xml:space="preserve"> Equity!CF$57</f>
        <v>-1679.7890595480376</v>
      </c>
      <c r="CG52" s="450">
        <f xml:space="preserve"> Equity!CG$57</f>
        <v>-2575.4314086216336</v>
      </c>
      <c r="CH52" s="450">
        <f xml:space="preserve"> Equity!CH$57</f>
        <v>-4395.9726604739562</v>
      </c>
      <c r="CI52" s="450">
        <f xml:space="preserve"> Equity!CI$57</f>
        <v>-3615.6083643905404</v>
      </c>
      <c r="CJ52" s="450">
        <f xml:space="preserve"> Equity!CJ$57</f>
        <v>-1672.4139038003891</v>
      </c>
      <c r="CK52" s="450">
        <f xml:space="preserve"> Equity!CK$57</f>
        <v>-2534.6755740795943</v>
      </c>
      <c r="CL52" s="450">
        <f xml:space="preserve"> Equity!CL$57</f>
        <v>-4360.4475232891255</v>
      </c>
      <c r="CM52" s="450">
        <f xml:space="preserve"> Equity!CM$57</f>
        <v>-3583.9461982317816</v>
      </c>
      <c r="CN52" s="450">
        <f xml:space="preserve"> Equity!CN$57</f>
        <v>-1636.1669478320509</v>
      </c>
      <c r="CO52" s="450">
        <f xml:space="preserve"> Equity!CO$57</f>
        <v>-2522.4877250291902</v>
      </c>
      <c r="CP52" s="450">
        <f xml:space="preserve"> Equity!CP$57</f>
        <v>-4324.8239805218018</v>
      </c>
      <c r="CQ52" s="450">
        <f xml:space="preserve"> Equity!CQ$57</f>
        <v>-3552.1660160355682</v>
      </c>
      <c r="CR52" s="450">
        <f xml:space="preserve"> Equity!CR$57</f>
        <v>-1614.109216234112</v>
      </c>
      <c r="CS52" s="450">
        <f xml:space="preserve"> Equity!CS$57</f>
        <v>-2495.79740118472</v>
      </c>
      <c r="CT52" s="450">
        <f xml:space="preserve"> Equity!CT$57</f>
        <v>-4289.0969773909501</v>
      </c>
      <c r="CU52" s="450">
        <f xml:space="preserve"> Equity!CU$57</f>
        <v>-3520.2628526924959</v>
      </c>
      <c r="CV52" s="450">
        <f xml:space="preserve"> Equity!CV$57</f>
        <v>-1591.8807780366615</v>
      </c>
      <c r="CW52" s="450">
        <f xml:space="preserve"> Equity!CW$57</f>
        <v>-2468.9549241734603</v>
      </c>
      <c r="CX52" s="450">
        <f xml:space="preserve"> Equity!CX$57</f>
        <v>-4253.2613725420415</v>
      </c>
      <c r="CY52" s="450">
        <f xml:space="preserve"> Equity!CY$57</f>
        <v>-3488.2316559144965</v>
      </c>
      <c r="CZ52" s="450">
        <f xml:space="preserve"> Equity!CZ$57</f>
        <v>-1583.3421581221173</v>
      </c>
      <c r="DA52" s="450">
        <f xml:space="preserve"> Equity!DA$57</f>
        <v>-2428.0899825412234</v>
      </c>
      <c r="DB52" s="450">
        <f xml:space="preserve"> Equity!DB$57</f>
        <v>-4217.3119362265334</v>
      </c>
      <c r="DC52" s="450">
        <f xml:space="preserve"> Equity!DC$57</f>
        <v>-3456.0672844141181</v>
      </c>
      <c r="DD52" s="450">
        <f xml:space="preserve"> Equity!DD$57</f>
        <v>-1546.8924844518847</v>
      </c>
      <c r="DE52" s="450">
        <f xml:space="preserve"> Equity!DE$57</f>
        <v>-2414.7934808728296</v>
      </c>
      <c r="DF52" s="450">
        <f xml:space="preserve"> Equity!DF$57</f>
        <v>-4181.2433484450221</v>
      </c>
      <c r="DG52" s="450">
        <f xml:space="preserve"> Equity!DG$57</f>
        <v>-3423.7645060474233</v>
      </c>
      <c r="DH52" s="450">
        <f xml:space="preserve"> Equity!DH$57</f>
        <v>-1524.1227535633093</v>
      </c>
      <c r="DI52" s="450">
        <f xml:space="preserve"> Equity!DI$57</f>
        <v>-1239.2070627614662</v>
      </c>
      <c r="DJ52" s="450">
        <f xml:space="preserve"> Equity!DJ$57</f>
        <v>0</v>
      </c>
      <c r="DK52" s="450">
        <f xml:space="preserve"> Equity!DK$57</f>
        <v>0</v>
      </c>
      <c r="DL52" s="450">
        <f xml:space="preserve"> Equity!DL$57</f>
        <v>0</v>
      </c>
      <c r="DM52" s="450">
        <f xml:space="preserve"> Equity!DM$57</f>
        <v>0</v>
      </c>
      <c r="DN52" s="450">
        <f xml:space="preserve"> Equity!DN$57</f>
        <v>0</v>
      </c>
      <c r="DO52" s="450">
        <f xml:space="preserve"> Equity!DO$57</f>
        <v>0</v>
      </c>
      <c r="DP52" s="450">
        <f xml:space="preserve"> Equity!DP$57</f>
        <v>0</v>
      </c>
      <c r="DQ52" s="450">
        <f xml:space="preserve"> Equity!DQ$57</f>
        <v>0</v>
      </c>
      <c r="DR52" s="450">
        <f xml:space="preserve"> Equity!DR$57</f>
        <v>0</v>
      </c>
      <c r="DS52" s="450">
        <f xml:space="preserve"> Equity!DS$57</f>
        <v>0</v>
      </c>
      <c r="DT52" s="450">
        <f xml:space="preserve"> Equity!DT$57</f>
        <v>0</v>
      </c>
      <c r="DU52" s="450">
        <f xml:space="preserve"> Equity!DU$57</f>
        <v>0</v>
      </c>
      <c r="DV52" s="450">
        <f xml:space="preserve"> Equity!DV$57</f>
        <v>0</v>
      </c>
      <c r="DW52" s="450">
        <f xml:space="preserve"> Equity!DW$57</f>
        <v>0</v>
      </c>
      <c r="DX52" s="450">
        <f xml:space="preserve"> Equity!DX$57</f>
        <v>0</v>
      </c>
      <c r="DY52" s="450">
        <f xml:space="preserve"> Equity!DY$57</f>
        <v>0</v>
      </c>
      <c r="DZ52" s="450">
        <f xml:space="preserve"> Equity!DZ$57</f>
        <v>0</v>
      </c>
      <c r="EA52" s="450">
        <f xml:space="preserve"> Equity!EA$57</f>
        <v>0</v>
      </c>
    </row>
    <row r="53" spans="1:131" outlineLevel="1" x14ac:dyDescent="0.35">
      <c r="E53" s="179" t="s">
        <v>238</v>
      </c>
      <c r="F53" s="179"/>
      <c r="G53" s="179" t="str">
        <f>SMU</f>
        <v>$ 000s</v>
      </c>
      <c r="H53" s="179">
        <f xml:space="preserve"> SUM(J53:EA53)</f>
        <v>0</v>
      </c>
      <c r="I53" s="179"/>
      <c r="J53" s="179">
        <f xml:space="preserve"> J50 + J52</f>
        <v>0</v>
      </c>
      <c r="K53" s="179">
        <f t="shared" ref="K53:BV53" si="36" xml:space="preserve"> K50 + K52</f>
        <v>0</v>
      </c>
      <c r="L53" s="179">
        <f t="shared" si="36"/>
        <v>0</v>
      </c>
      <c r="M53" s="179">
        <f t="shared" si="36"/>
        <v>0</v>
      </c>
      <c r="N53" s="179">
        <f t="shared" si="36"/>
        <v>0</v>
      </c>
      <c r="O53" s="179">
        <f t="shared" si="36"/>
        <v>0</v>
      </c>
      <c r="P53" s="179">
        <f t="shared" si="36"/>
        <v>0</v>
      </c>
      <c r="Q53" s="179">
        <f t="shared" si="36"/>
        <v>0</v>
      </c>
      <c r="R53" s="179">
        <f t="shared" si="36"/>
        <v>0</v>
      </c>
      <c r="S53" s="179">
        <f t="shared" si="36"/>
        <v>0</v>
      </c>
      <c r="T53" s="179">
        <f t="shared" si="36"/>
        <v>0</v>
      </c>
      <c r="U53" s="179">
        <f t="shared" si="36"/>
        <v>0</v>
      </c>
      <c r="V53" s="179">
        <f t="shared" si="36"/>
        <v>0</v>
      </c>
      <c r="W53" s="179">
        <f t="shared" si="36"/>
        <v>0</v>
      </c>
      <c r="X53" s="179">
        <f t="shared" si="36"/>
        <v>0</v>
      </c>
      <c r="Y53" s="179">
        <f t="shared" si="36"/>
        <v>0</v>
      </c>
      <c r="Z53" s="179">
        <f t="shared" si="36"/>
        <v>0</v>
      </c>
      <c r="AA53" s="179">
        <f t="shared" si="36"/>
        <v>0</v>
      </c>
      <c r="AB53" s="179">
        <f t="shared" si="36"/>
        <v>0</v>
      </c>
      <c r="AC53" s="179">
        <f t="shared" si="36"/>
        <v>0</v>
      </c>
      <c r="AD53" s="179">
        <f t="shared" si="36"/>
        <v>0</v>
      </c>
      <c r="AE53" s="179">
        <f t="shared" si="36"/>
        <v>0</v>
      </c>
      <c r="AF53" s="179">
        <f t="shared" si="36"/>
        <v>0</v>
      </c>
      <c r="AG53" s="179">
        <f t="shared" si="36"/>
        <v>0</v>
      </c>
      <c r="AH53" s="179">
        <f t="shared" si="36"/>
        <v>0</v>
      </c>
      <c r="AI53" s="179">
        <f t="shared" si="36"/>
        <v>0</v>
      </c>
      <c r="AJ53" s="179">
        <f t="shared" si="36"/>
        <v>0</v>
      </c>
      <c r="AK53" s="179">
        <f t="shared" si="36"/>
        <v>0</v>
      </c>
      <c r="AL53" s="179">
        <f t="shared" si="36"/>
        <v>0</v>
      </c>
      <c r="AM53" s="179">
        <f t="shared" si="36"/>
        <v>0</v>
      </c>
      <c r="AN53" s="179">
        <f t="shared" si="36"/>
        <v>0</v>
      </c>
      <c r="AO53" s="179">
        <f t="shared" si="36"/>
        <v>0</v>
      </c>
      <c r="AP53" s="179">
        <f t="shared" si="36"/>
        <v>0</v>
      </c>
      <c r="AQ53" s="179">
        <f t="shared" si="36"/>
        <v>0</v>
      </c>
      <c r="AR53" s="179">
        <f t="shared" si="36"/>
        <v>0</v>
      </c>
      <c r="AS53" s="179">
        <f t="shared" si="36"/>
        <v>0</v>
      </c>
      <c r="AT53" s="179">
        <f t="shared" si="36"/>
        <v>0</v>
      </c>
      <c r="AU53" s="179">
        <f t="shared" si="36"/>
        <v>0</v>
      </c>
      <c r="AV53" s="179">
        <f t="shared" si="36"/>
        <v>0</v>
      </c>
      <c r="AW53" s="179">
        <f t="shared" si="36"/>
        <v>0</v>
      </c>
      <c r="AX53" s="179">
        <f t="shared" si="36"/>
        <v>0</v>
      </c>
      <c r="AY53" s="179">
        <f t="shared" si="36"/>
        <v>0</v>
      </c>
      <c r="AZ53" s="179">
        <f t="shared" si="36"/>
        <v>0</v>
      </c>
      <c r="BA53" s="179">
        <f t="shared" si="36"/>
        <v>0</v>
      </c>
      <c r="BB53" s="179">
        <f t="shared" si="36"/>
        <v>0</v>
      </c>
      <c r="BC53" s="179">
        <f t="shared" si="36"/>
        <v>0</v>
      </c>
      <c r="BD53" s="179">
        <f t="shared" si="36"/>
        <v>0</v>
      </c>
      <c r="BE53" s="179">
        <f t="shared" si="36"/>
        <v>0</v>
      </c>
      <c r="BF53" s="179">
        <f t="shared" si="36"/>
        <v>0</v>
      </c>
      <c r="BG53" s="179">
        <f t="shared" si="36"/>
        <v>0</v>
      </c>
      <c r="BH53" s="179">
        <f t="shared" si="36"/>
        <v>0</v>
      </c>
      <c r="BI53" s="179">
        <f t="shared" si="36"/>
        <v>0</v>
      </c>
      <c r="BJ53" s="179">
        <f t="shared" si="36"/>
        <v>0</v>
      </c>
      <c r="BK53" s="179">
        <f t="shared" si="36"/>
        <v>0</v>
      </c>
      <c r="BL53" s="179">
        <f t="shared" si="36"/>
        <v>0</v>
      </c>
      <c r="BM53" s="179">
        <f t="shared" si="36"/>
        <v>0</v>
      </c>
      <c r="BN53" s="179">
        <f t="shared" si="36"/>
        <v>0</v>
      </c>
      <c r="BO53" s="179">
        <f t="shared" si="36"/>
        <v>0</v>
      </c>
      <c r="BP53" s="179">
        <f t="shared" si="36"/>
        <v>0</v>
      </c>
      <c r="BQ53" s="179">
        <f t="shared" si="36"/>
        <v>0</v>
      </c>
      <c r="BR53" s="179">
        <f t="shared" si="36"/>
        <v>0</v>
      </c>
      <c r="BS53" s="179">
        <f t="shared" si="36"/>
        <v>0</v>
      </c>
      <c r="BT53" s="179">
        <f t="shared" si="36"/>
        <v>0</v>
      </c>
      <c r="BU53" s="179">
        <f t="shared" si="36"/>
        <v>0</v>
      </c>
      <c r="BV53" s="179">
        <f t="shared" si="36"/>
        <v>0</v>
      </c>
      <c r="BW53" s="179">
        <f t="shared" ref="BW53:EA53" si="37" xml:space="preserve"> BW50 + BW52</f>
        <v>0</v>
      </c>
      <c r="BX53" s="179">
        <f t="shared" si="37"/>
        <v>0</v>
      </c>
      <c r="BY53" s="179">
        <f t="shared" si="37"/>
        <v>0</v>
      </c>
      <c r="BZ53" s="179">
        <f t="shared" si="37"/>
        <v>0</v>
      </c>
      <c r="CA53" s="179">
        <f t="shared" si="37"/>
        <v>0</v>
      </c>
      <c r="CB53" s="179">
        <f t="shared" si="37"/>
        <v>0</v>
      </c>
      <c r="CC53" s="179">
        <f t="shared" si="37"/>
        <v>0</v>
      </c>
      <c r="CD53" s="179">
        <f t="shared" si="37"/>
        <v>0</v>
      </c>
      <c r="CE53" s="179">
        <f t="shared" si="37"/>
        <v>0</v>
      </c>
      <c r="CF53" s="179">
        <f t="shared" si="37"/>
        <v>0</v>
      </c>
      <c r="CG53" s="179">
        <f t="shared" si="37"/>
        <v>0</v>
      </c>
      <c r="CH53" s="179">
        <f t="shared" si="37"/>
        <v>0</v>
      </c>
      <c r="CI53" s="179">
        <f t="shared" si="37"/>
        <v>0</v>
      </c>
      <c r="CJ53" s="179">
        <f t="shared" si="37"/>
        <v>0</v>
      </c>
      <c r="CK53" s="179">
        <f t="shared" si="37"/>
        <v>0</v>
      </c>
      <c r="CL53" s="179">
        <f t="shared" si="37"/>
        <v>0</v>
      </c>
      <c r="CM53" s="179">
        <f t="shared" si="37"/>
        <v>0</v>
      </c>
      <c r="CN53" s="179">
        <f t="shared" si="37"/>
        <v>0</v>
      </c>
      <c r="CO53" s="179">
        <f t="shared" si="37"/>
        <v>0</v>
      </c>
      <c r="CP53" s="179">
        <f t="shared" si="37"/>
        <v>0</v>
      </c>
      <c r="CQ53" s="179">
        <f t="shared" si="37"/>
        <v>0</v>
      </c>
      <c r="CR53" s="179">
        <f t="shared" si="37"/>
        <v>0</v>
      </c>
      <c r="CS53" s="179">
        <f t="shared" si="37"/>
        <v>0</v>
      </c>
      <c r="CT53" s="179">
        <f t="shared" si="37"/>
        <v>0</v>
      </c>
      <c r="CU53" s="179">
        <f t="shared" si="37"/>
        <v>0</v>
      </c>
      <c r="CV53" s="179">
        <f t="shared" si="37"/>
        <v>0</v>
      </c>
      <c r="CW53" s="179">
        <f t="shared" si="37"/>
        <v>0</v>
      </c>
      <c r="CX53" s="179">
        <f t="shared" si="37"/>
        <v>0</v>
      </c>
      <c r="CY53" s="179">
        <f t="shared" si="37"/>
        <v>0</v>
      </c>
      <c r="CZ53" s="179">
        <f t="shared" si="37"/>
        <v>0</v>
      </c>
      <c r="DA53" s="179">
        <f t="shared" si="37"/>
        <v>0</v>
      </c>
      <c r="DB53" s="179">
        <f t="shared" si="37"/>
        <v>0</v>
      </c>
      <c r="DC53" s="179">
        <f t="shared" si="37"/>
        <v>0</v>
      </c>
      <c r="DD53" s="179">
        <f t="shared" si="37"/>
        <v>0</v>
      </c>
      <c r="DE53" s="179">
        <f t="shared" si="37"/>
        <v>0</v>
      </c>
      <c r="DF53" s="179">
        <f t="shared" si="37"/>
        <v>0</v>
      </c>
      <c r="DG53" s="179">
        <f t="shared" si="37"/>
        <v>0</v>
      </c>
      <c r="DH53" s="179">
        <f t="shared" si="37"/>
        <v>0</v>
      </c>
      <c r="DI53" s="179">
        <f t="shared" si="37"/>
        <v>0</v>
      </c>
      <c r="DJ53" s="179">
        <f t="shared" si="37"/>
        <v>0</v>
      </c>
      <c r="DK53" s="179">
        <f t="shared" si="37"/>
        <v>0</v>
      </c>
      <c r="DL53" s="179">
        <f t="shared" si="37"/>
        <v>0</v>
      </c>
      <c r="DM53" s="179">
        <f t="shared" si="37"/>
        <v>0</v>
      </c>
      <c r="DN53" s="179">
        <f t="shared" si="37"/>
        <v>0</v>
      </c>
      <c r="DO53" s="179">
        <f t="shared" si="37"/>
        <v>0</v>
      </c>
      <c r="DP53" s="179">
        <f t="shared" si="37"/>
        <v>0</v>
      </c>
      <c r="DQ53" s="179">
        <f t="shared" si="37"/>
        <v>0</v>
      </c>
      <c r="DR53" s="179">
        <f t="shared" si="37"/>
        <v>0</v>
      </c>
      <c r="DS53" s="179">
        <f t="shared" si="37"/>
        <v>0</v>
      </c>
      <c r="DT53" s="179">
        <f t="shared" si="37"/>
        <v>0</v>
      </c>
      <c r="DU53" s="179">
        <f t="shared" si="37"/>
        <v>0</v>
      </c>
      <c r="DV53" s="179">
        <f t="shared" si="37"/>
        <v>0</v>
      </c>
      <c r="DW53" s="179">
        <f t="shared" si="37"/>
        <v>0</v>
      </c>
      <c r="DX53" s="179">
        <f t="shared" si="37"/>
        <v>0</v>
      </c>
      <c r="DY53" s="179">
        <f t="shared" si="37"/>
        <v>0</v>
      </c>
      <c r="DZ53" s="179">
        <f t="shared" si="37"/>
        <v>0</v>
      </c>
      <c r="EA53" s="179">
        <f t="shared" si="37"/>
        <v>0</v>
      </c>
    </row>
    <row r="54" spans="1:131" outlineLevel="1" x14ac:dyDescent="0.35"/>
    <row r="56" spans="1:131" x14ac:dyDescent="0.35">
      <c r="A56" s="175" t="s">
        <v>61</v>
      </c>
    </row>
    <row r="57" spans="1:131" outlineLevel="1" x14ac:dyDescent="0.35"/>
    <row r="58" spans="1:131" outlineLevel="1" x14ac:dyDescent="0.35">
      <c r="B58" s="176" t="s">
        <v>62</v>
      </c>
    </row>
    <row r="59" spans="1:131" s="561" customFormat="1" outlineLevel="1" x14ac:dyDescent="0.35">
      <c r="A59" s="176"/>
      <c r="B59" s="176"/>
      <c r="C59" s="177"/>
      <c r="D59" s="180"/>
      <c r="E59" s="450" t="str">
        <f xml:space="preserve"> Asset!E$18</f>
        <v>Fixed asset balance</v>
      </c>
      <c r="F59" s="450">
        <f xml:space="preserve"> Asset!F$18</f>
        <v>0</v>
      </c>
      <c r="G59" s="450" t="str">
        <f xml:space="preserve"> Asset!G$18</f>
        <v>$ 000s</v>
      </c>
      <c r="H59" s="450">
        <f xml:space="preserve"> Asset!H$18</f>
        <v>0</v>
      </c>
      <c r="I59" s="450">
        <f xml:space="preserve"> Asset!I$18</f>
        <v>0</v>
      </c>
      <c r="J59" s="450">
        <f xml:space="preserve"> Asset!J$18</f>
        <v>0</v>
      </c>
      <c r="K59" s="450">
        <f xml:space="preserve"> Asset!K$18</f>
        <v>0</v>
      </c>
      <c r="L59" s="450">
        <f xml:space="preserve"> Asset!L$18</f>
        <v>100000</v>
      </c>
      <c r="M59" s="450">
        <f xml:space="preserve"> Asset!M$18</f>
        <v>100000</v>
      </c>
      <c r="N59" s="450">
        <f xml:space="preserve"> Asset!N$18</f>
        <v>100000</v>
      </c>
      <c r="O59" s="450">
        <f xml:space="preserve"> Asset!O$18</f>
        <v>100000</v>
      </c>
      <c r="P59" s="450">
        <f xml:space="preserve"> Asset!P$18</f>
        <v>100000</v>
      </c>
      <c r="Q59" s="450">
        <f xml:space="preserve"> Asset!Q$18</f>
        <v>100000</v>
      </c>
      <c r="R59" s="450">
        <f xml:space="preserve"> Asset!R$18</f>
        <v>100000</v>
      </c>
      <c r="S59" s="450">
        <f xml:space="preserve"> Asset!S$18</f>
        <v>100000</v>
      </c>
      <c r="T59" s="450">
        <f xml:space="preserve"> Asset!T$18</f>
        <v>100000</v>
      </c>
      <c r="U59" s="450">
        <f xml:space="preserve"> Asset!U$18</f>
        <v>100000</v>
      </c>
      <c r="V59" s="450">
        <f xml:space="preserve"> Asset!V$18</f>
        <v>100000</v>
      </c>
      <c r="W59" s="450">
        <f xml:space="preserve"> Asset!W$18</f>
        <v>100000</v>
      </c>
      <c r="X59" s="450">
        <f xml:space="preserve"> Asset!X$18</f>
        <v>100000</v>
      </c>
      <c r="Y59" s="450">
        <f xml:space="preserve"> Asset!Y$18</f>
        <v>100000</v>
      </c>
      <c r="Z59" s="450">
        <f xml:space="preserve"> Asset!Z$18</f>
        <v>100000</v>
      </c>
      <c r="AA59" s="450">
        <f xml:space="preserve"> Asset!AA$18</f>
        <v>100000</v>
      </c>
      <c r="AB59" s="450">
        <f xml:space="preserve"> Asset!AB$18</f>
        <v>100000</v>
      </c>
      <c r="AC59" s="450">
        <f xml:space="preserve"> Asset!AC$18</f>
        <v>100000</v>
      </c>
      <c r="AD59" s="450">
        <f xml:space="preserve"> Asset!AD$18</f>
        <v>100000</v>
      </c>
      <c r="AE59" s="450">
        <f xml:space="preserve"> Asset!AE$18</f>
        <v>100000</v>
      </c>
      <c r="AF59" s="450">
        <f xml:space="preserve"> Asset!AF$18</f>
        <v>100000</v>
      </c>
      <c r="AG59" s="450">
        <f xml:space="preserve"> Asset!AG$18</f>
        <v>100000</v>
      </c>
      <c r="AH59" s="450">
        <f xml:space="preserve"> Asset!AH$18</f>
        <v>100000</v>
      </c>
      <c r="AI59" s="450">
        <f xml:space="preserve"> Asset!AI$18</f>
        <v>100000</v>
      </c>
      <c r="AJ59" s="450">
        <f xml:space="preserve"> Asset!AJ$18</f>
        <v>100000</v>
      </c>
      <c r="AK59" s="450">
        <f xml:space="preserve"> Asset!AK$18</f>
        <v>100000</v>
      </c>
      <c r="AL59" s="450">
        <f xml:space="preserve"> Asset!AL$18</f>
        <v>100000</v>
      </c>
      <c r="AM59" s="450">
        <f xml:space="preserve"> Asset!AM$18</f>
        <v>100000</v>
      </c>
      <c r="AN59" s="450">
        <f xml:space="preserve"> Asset!AN$18</f>
        <v>100000</v>
      </c>
      <c r="AO59" s="450">
        <f xml:space="preserve"> Asset!AO$18</f>
        <v>100000</v>
      </c>
      <c r="AP59" s="450">
        <f xml:space="preserve"> Asset!AP$18</f>
        <v>100000</v>
      </c>
      <c r="AQ59" s="450">
        <f xml:space="preserve"> Asset!AQ$18</f>
        <v>100000</v>
      </c>
      <c r="AR59" s="450">
        <f xml:space="preserve"> Asset!AR$18</f>
        <v>100000</v>
      </c>
      <c r="AS59" s="450">
        <f xml:space="preserve"> Asset!AS$18</f>
        <v>100000</v>
      </c>
      <c r="AT59" s="450">
        <f xml:space="preserve"> Asset!AT$18</f>
        <v>100000</v>
      </c>
      <c r="AU59" s="450">
        <f xml:space="preserve"> Asset!AU$18</f>
        <v>100000</v>
      </c>
      <c r="AV59" s="450">
        <f xml:space="preserve"> Asset!AV$18</f>
        <v>100000</v>
      </c>
      <c r="AW59" s="450">
        <f xml:space="preserve"> Asset!AW$18</f>
        <v>100000</v>
      </c>
      <c r="AX59" s="450">
        <f xml:space="preserve"> Asset!AX$18</f>
        <v>100000</v>
      </c>
      <c r="AY59" s="450">
        <f xml:space="preserve"> Asset!AY$18</f>
        <v>100000</v>
      </c>
      <c r="AZ59" s="450">
        <f xml:space="preserve"> Asset!AZ$18</f>
        <v>100000</v>
      </c>
      <c r="BA59" s="450">
        <f xml:space="preserve"> Asset!BA$18</f>
        <v>100000</v>
      </c>
      <c r="BB59" s="450">
        <f xml:space="preserve"> Asset!BB$18</f>
        <v>100000</v>
      </c>
      <c r="BC59" s="450">
        <f xml:space="preserve"> Asset!BC$18</f>
        <v>100000</v>
      </c>
      <c r="BD59" s="450">
        <f xml:space="preserve"> Asset!BD$18</f>
        <v>100000</v>
      </c>
      <c r="BE59" s="450">
        <f xml:space="preserve"> Asset!BE$18</f>
        <v>100000</v>
      </c>
      <c r="BF59" s="450">
        <f xml:space="preserve"> Asset!BF$18</f>
        <v>100000</v>
      </c>
      <c r="BG59" s="450">
        <f xml:space="preserve"> Asset!BG$18</f>
        <v>100000</v>
      </c>
      <c r="BH59" s="450">
        <f xml:space="preserve"> Asset!BH$18</f>
        <v>100000</v>
      </c>
      <c r="BI59" s="450">
        <f xml:space="preserve"> Asset!BI$18</f>
        <v>100000</v>
      </c>
      <c r="BJ59" s="450">
        <f xml:space="preserve"> Asset!BJ$18</f>
        <v>100000</v>
      </c>
      <c r="BK59" s="450">
        <f xml:space="preserve"> Asset!BK$18</f>
        <v>100000</v>
      </c>
      <c r="BL59" s="450">
        <f xml:space="preserve"> Asset!BL$18</f>
        <v>100000</v>
      </c>
      <c r="BM59" s="450">
        <f xml:space="preserve"> Asset!BM$18</f>
        <v>100000</v>
      </c>
      <c r="BN59" s="450">
        <f xml:space="preserve"> Asset!BN$18</f>
        <v>100000</v>
      </c>
      <c r="BO59" s="450">
        <f xml:space="preserve"> Asset!BO$18</f>
        <v>100000</v>
      </c>
      <c r="BP59" s="450">
        <f xml:space="preserve"> Asset!BP$18</f>
        <v>100000</v>
      </c>
      <c r="BQ59" s="450">
        <f xml:space="preserve"> Asset!BQ$18</f>
        <v>100000</v>
      </c>
      <c r="BR59" s="450">
        <f xml:space="preserve"> Asset!BR$18</f>
        <v>100000</v>
      </c>
      <c r="BS59" s="450">
        <f xml:space="preserve"> Asset!BS$18</f>
        <v>100000</v>
      </c>
      <c r="BT59" s="450">
        <f xml:space="preserve"> Asset!BT$18</f>
        <v>100000</v>
      </c>
      <c r="BU59" s="450">
        <f xml:space="preserve"> Asset!BU$18</f>
        <v>100000</v>
      </c>
      <c r="BV59" s="450">
        <f xml:space="preserve"> Asset!BV$18</f>
        <v>100000</v>
      </c>
      <c r="BW59" s="450">
        <f xml:space="preserve"> Asset!BW$18</f>
        <v>100000</v>
      </c>
      <c r="BX59" s="450">
        <f xml:space="preserve"> Asset!BX$18</f>
        <v>100000</v>
      </c>
      <c r="BY59" s="450">
        <f xml:space="preserve"> Asset!BY$18</f>
        <v>100000</v>
      </c>
      <c r="BZ59" s="450">
        <f xml:space="preserve"> Asset!BZ$18</f>
        <v>100000</v>
      </c>
      <c r="CA59" s="450">
        <f xml:space="preserve"> Asset!CA$18</f>
        <v>100000</v>
      </c>
      <c r="CB59" s="450">
        <f xml:space="preserve"> Asset!CB$18</f>
        <v>100000</v>
      </c>
      <c r="CC59" s="450">
        <f xml:space="preserve"> Asset!CC$18</f>
        <v>100000</v>
      </c>
      <c r="CD59" s="450">
        <f xml:space="preserve"> Asset!CD$18</f>
        <v>100000</v>
      </c>
      <c r="CE59" s="450">
        <f xml:space="preserve"> Asset!CE$18</f>
        <v>100000</v>
      </c>
      <c r="CF59" s="450">
        <f xml:space="preserve"> Asset!CF$18</f>
        <v>100000</v>
      </c>
      <c r="CG59" s="450">
        <f xml:space="preserve"> Asset!CG$18</f>
        <v>100000</v>
      </c>
      <c r="CH59" s="450">
        <f xml:space="preserve"> Asset!CH$18</f>
        <v>100000</v>
      </c>
      <c r="CI59" s="450">
        <f xml:space="preserve"> Asset!CI$18</f>
        <v>100000</v>
      </c>
      <c r="CJ59" s="450">
        <f xml:space="preserve"> Asset!CJ$18</f>
        <v>100000</v>
      </c>
      <c r="CK59" s="450">
        <f xml:space="preserve"> Asset!CK$18</f>
        <v>100000</v>
      </c>
      <c r="CL59" s="450">
        <f xml:space="preserve"> Asset!CL$18</f>
        <v>100000</v>
      </c>
      <c r="CM59" s="450">
        <f xml:space="preserve"> Asset!CM$18</f>
        <v>100000</v>
      </c>
      <c r="CN59" s="450">
        <f xml:space="preserve"> Asset!CN$18</f>
        <v>100000</v>
      </c>
      <c r="CO59" s="450">
        <f xml:space="preserve"> Asset!CO$18</f>
        <v>100000</v>
      </c>
      <c r="CP59" s="450">
        <f xml:space="preserve"> Asset!CP$18</f>
        <v>100000</v>
      </c>
      <c r="CQ59" s="450">
        <f xml:space="preserve"> Asset!CQ$18</f>
        <v>100000</v>
      </c>
      <c r="CR59" s="450">
        <f xml:space="preserve"> Asset!CR$18</f>
        <v>100000</v>
      </c>
      <c r="CS59" s="450">
        <f xml:space="preserve"> Asset!CS$18</f>
        <v>100000</v>
      </c>
      <c r="CT59" s="450">
        <f xml:space="preserve"> Asset!CT$18</f>
        <v>100000</v>
      </c>
      <c r="CU59" s="450">
        <f xml:space="preserve"> Asset!CU$18</f>
        <v>100000</v>
      </c>
      <c r="CV59" s="450">
        <f xml:space="preserve"> Asset!CV$18</f>
        <v>100000</v>
      </c>
      <c r="CW59" s="450">
        <f xml:space="preserve"> Asset!CW$18</f>
        <v>100000</v>
      </c>
      <c r="CX59" s="450">
        <f xml:space="preserve"> Asset!CX$18</f>
        <v>100000</v>
      </c>
      <c r="CY59" s="450">
        <f xml:space="preserve"> Asset!CY$18</f>
        <v>100000</v>
      </c>
      <c r="CZ59" s="450">
        <f xml:space="preserve"> Asset!CZ$18</f>
        <v>100000</v>
      </c>
      <c r="DA59" s="450">
        <f xml:space="preserve"> Asset!DA$18</f>
        <v>100000</v>
      </c>
      <c r="DB59" s="450">
        <f xml:space="preserve"> Asset!DB$18</f>
        <v>100000</v>
      </c>
      <c r="DC59" s="450">
        <f xml:space="preserve"> Asset!DC$18</f>
        <v>100000</v>
      </c>
      <c r="DD59" s="450">
        <f xml:space="preserve"> Asset!DD$18</f>
        <v>100000</v>
      </c>
      <c r="DE59" s="450">
        <f xml:space="preserve"> Asset!DE$18</f>
        <v>100000</v>
      </c>
      <c r="DF59" s="450">
        <f xml:space="preserve"> Asset!DF$18</f>
        <v>100000</v>
      </c>
      <c r="DG59" s="450">
        <f xml:space="preserve"> Asset!DG$18</f>
        <v>100000</v>
      </c>
      <c r="DH59" s="450">
        <f xml:space="preserve"> Asset!DH$18</f>
        <v>100000</v>
      </c>
      <c r="DI59" s="450">
        <f xml:space="preserve"> Asset!DI$18</f>
        <v>100000</v>
      </c>
      <c r="DJ59" s="450">
        <f xml:space="preserve"> Asset!DJ$18</f>
        <v>100000</v>
      </c>
      <c r="DK59" s="450">
        <f xml:space="preserve"> Asset!DK$18</f>
        <v>100000</v>
      </c>
      <c r="DL59" s="450">
        <f xml:space="preserve"> Asset!DL$18</f>
        <v>100000</v>
      </c>
      <c r="DM59" s="450">
        <f xml:space="preserve"> Asset!DM$18</f>
        <v>100000</v>
      </c>
      <c r="DN59" s="450">
        <f xml:space="preserve"> Asset!DN$18</f>
        <v>100000</v>
      </c>
      <c r="DO59" s="450">
        <f xml:space="preserve"> Asset!DO$18</f>
        <v>100000</v>
      </c>
      <c r="DP59" s="450">
        <f xml:space="preserve"> Asset!DP$18</f>
        <v>100000</v>
      </c>
      <c r="DQ59" s="450">
        <f xml:space="preserve"> Asset!DQ$18</f>
        <v>100000</v>
      </c>
      <c r="DR59" s="450">
        <f xml:space="preserve"> Asset!DR$18</f>
        <v>100000</v>
      </c>
      <c r="DS59" s="450">
        <f xml:space="preserve"> Asset!DS$18</f>
        <v>100000</v>
      </c>
      <c r="DT59" s="450">
        <f xml:space="preserve"> Asset!DT$18</f>
        <v>100000</v>
      </c>
      <c r="DU59" s="450">
        <f xml:space="preserve"> Asset!DU$18</f>
        <v>100000</v>
      </c>
      <c r="DV59" s="450">
        <f xml:space="preserve"> Asset!DV$18</f>
        <v>100000</v>
      </c>
      <c r="DW59" s="450">
        <f xml:space="preserve"> Asset!DW$18</f>
        <v>100000</v>
      </c>
      <c r="DX59" s="450">
        <f xml:space="preserve"> Asset!DX$18</f>
        <v>100000</v>
      </c>
      <c r="DY59" s="450">
        <f xml:space="preserve"> Asset!DY$18</f>
        <v>100000</v>
      </c>
      <c r="DZ59" s="450">
        <f xml:space="preserve"> Asset!DZ$18</f>
        <v>100000</v>
      </c>
      <c r="EA59" s="450">
        <f xml:space="preserve"> Asset!EA$18</f>
        <v>100000</v>
      </c>
    </row>
    <row r="60" spans="1:131" outlineLevel="1" x14ac:dyDescent="0.35">
      <c r="E60" s="179" t="s">
        <v>62</v>
      </c>
      <c r="F60" s="179"/>
      <c r="G60" s="179" t="str">
        <f>SMU</f>
        <v>$ 000s</v>
      </c>
      <c r="H60" s="179"/>
      <c r="I60" s="179"/>
      <c r="J60" s="179">
        <f t="shared" ref="J60:AO60" si="38">SUM(J59)</f>
        <v>0</v>
      </c>
      <c r="K60" s="179">
        <f t="shared" si="38"/>
        <v>0</v>
      </c>
      <c r="L60" s="179">
        <f t="shared" si="38"/>
        <v>100000</v>
      </c>
      <c r="M60" s="179">
        <f t="shared" si="38"/>
        <v>100000</v>
      </c>
      <c r="N60" s="179">
        <f t="shared" si="38"/>
        <v>100000</v>
      </c>
      <c r="O60" s="179">
        <f t="shared" si="38"/>
        <v>100000</v>
      </c>
      <c r="P60" s="179">
        <f t="shared" si="38"/>
        <v>100000</v>
      </c>
      <c r="Q60" s="179">
        <f t="shared" si="38"/>
        <v>100000</v>
      </c>
      <c r="R60" s="179">
        <f t="shared" si="38"/>
        <v>100000</v>
      </c>
      <c r="S60" s="179">
        <f t="shared" si="38"/>
        <v>100000</v>
      </c>
      <c r="T60" s="179">
        <f t="shared" si="38"/>
        <v>100000</v>
      </c>
      <c r="U60" s="179">
        <f t="shared" si="38"/>
        <v>100000</v>
      </c>
      <c r="V60" s="179">
        <f t="shared" si="38"/>
        <v>100000</v>
      </c>
      <c r="W60" s="179">
        <f t="shared" si="38"/>
        <v>100000</v>
      </c>
      <c r="X60" s="179">
        <f t="shared" si="38"/>
        <v>100000</v>
      </c>
      <c r="Y60" s="179">
        <f t="shared" si="38"/>
        <v>100000</v>
      </c>
      <c r="Z60" s="179">
        <f t="shared" si="38"/>
        <v>100000</v>
      </c>
      <c r="AA60" s="179">
        <f t="shared" si="38"/>
        <v>100000</v>
      </c>
      <c r="AB60" s="179">
        <f t="shared" si="38"/>
        <v>100000</v>
      </c>
      <c r="AC60" s="179">
        <f t="shared" si="38"/>
        <v>100000</v>
      </c>
      <c r="AD60" s="179">
        <f t="shared" si="38"/>
        <v>100000</v>
      </c>
      <c r="AE60" s="179">
        <f t="shared" si="38"/>
        <v>100000</v>
      </c>
      <c r="AF60" s="179">
        <f t="shared" si="38"/>
        <v>100000</v>
      </c>
      <c r="AG60" s="179">
        <f t="shared" si="38"/>
        <v>100000</v>
      </c>
      <c r="AH60" s="179">
        <f t="shared" si="38"/>
        <v>100000</v>
      </c>
      <c r="AI60" s="179">
        <f t="shared" si="38"/>
        <v>100000</v>
      </c>
      <c r="AJ60" s="179">
        <f t="shared" si="38"/>
        <v>100000</v>
      </c>
      <c r="AK60" s="179">
        <f t="shared" si="38"/>
        <v>100000</v>
      </c>
      <c r="AL60" s="179">
        <f t="shared" si="38"/>
        <v>100000</v>
      </c>
      <c r="AM60" s="179">
        <f t="shared" si="38"/>
        <v>100000</v>
      </c>
      <c r="AN60" s="179">
        <f t="shared" si="38"/>
        <v>100000</v>
      </c>
      <c r="AO60" s="179">
        <f t="shared" si="38"/>
        <v>100000</v>
      </c>
      <c r="AP60" s="179">
        <f t="shared" ref="AP60:BU60" si="39">SUM(AP59)</f>
        <v>100000</v>
      </c>
      <c r="AQ60" s="179">
        <f t="shared" si="39"/>
        <v>100000</v>
      </c>
      <c r="AR60" s="179">
        <f t="shared" si="39"/>
        <v>100000</v>
      </c>
      <c r="AS60" s="179">
        <f t="shared" si="39"/>
        <v>100000</v>
      </c>
      <c r="AT60" s="179">
        <f t="shared" si="39"/>
        <v>100000</v>
      </c>
      <c r="AU60" s="179">
        <f t="shared" si="39"/>
        <v>100000</v>
      </c>
      <c r="AV60" s="179">
        <f t="shared" si="39"/>
        <v>100000</v>
      </c>
      <c r="AW60" s="179">
        <f t="shared" si="39"/>
        <v>100000</v>
      </c>
      <c r="AX60" s="179">
        <f t="shared" si="39"/>
        <v>100000</v>
      </c>
      <c r="AY60" s="179">
        <f t="shared" si="39"/>
        <v>100000</v>
      </c>
      <c r="AZ60" s="179">
        <f t="shared" si="39"/>
        <v>100000</v>
      </c>
      <c r="BA60" s="179">
        <f t="shared" si="39"/>
        <v>100000</v>
      </c>
      <c r="BB60" s="179">
        <f t="shared" si="39"/>
        <v>100000</v>
      </c>
      <c r="BC60" s="179">
        <f t="shared" si="39"/>
        <v>100000</v>
      </c>
      <c r="BD60" s="179">
        <f t="shared" si="39"/>
        <v>100000</v>
      </c>
      <c r="BE60" s="179">
        <f t="shared" si="39"/>
        <v>100000</v>
      </c>
      <c r="BF60" s="179">
        <f t="shared" si="39"/>
        <v>100000</v>
      </c>
      <c r="BG60" s="179">
        <f t="shared" si="39"/>
        <v>100000</v>
      </c>
      <c r="BH60" s="179">
        <f t="shared" si="39"/>
        <v>100000</v>
      </c>
      <c r="BI60" s="179">
        <f t="shared" si="39"/>
        <v>100000</v>
      </c>
      <c r="BJ60" s="179">
        <f t="shared" si="39"/>
        <v>100000</v>
      </c>
      <c r="BK60" s="179">
        <f t="shared" si="39"/>
        <v>100000</v>
      </c>
      <c r="BL60" s="179">
        <f t="shared" si="39"/>
        <v>100000</v>
      </c>
      <c r="BM60" s="179">
        <f t="shared" si="39"/>
        <v>100000</v>
      </c>
      <c r="BN60" s="179">
        <f t="shared" si="39"/>
        <v>100000</v>
      </c>
      <c r="BO60" s="179">
        <f t="shared" si="39"/>
        <v>100000</v>
      </c>
      <c r="BP60" s="179">
        <f t="shared" si="39"/>
        <v>100000</v>
      </c>
      <c r="BQ60" s="179">
        <f t="shared" si="39"/>
        <v>100000</v>
      </c>
      <c r="BR60" s="179">
        <f t="shared" si="39"/>
        <v>100000</v>
      </c>
      <c r="BS60" s="179">
        <f t="shared" si="39"/>
        <v>100000</v>
      </c>
      <c r="BT60" s="179">
        <f t="shared" si="39"/>
        <v>100000</v>
      </c>
      <c r="BU60" s="179">
        <f t="shared" si="39"/>
        <v>100000</v>
      </c>
      <c r="BV60" s="179">
        <f t="shared" ref="BV60:DA60" si="40">SUM(BV59)</f>
        <v>100000</v>
      </c>
      <c r="BW60" s="179">
        <f t="shared" si="40"/>
        <v>100000</v>
      </c>
      <c r="BX60" s="179">
        <f t="shared" si="40"/>
        <v>100000</v>
      </c>
      <c r="BY60" s="179">
        <f t="shared" si="40"/>
        <v>100000</v>
      </c>
      <c r="BZ60" s="179">
        <f t="shared" si="40"/>
        <v>100000</v>
      </c>
      <c r="CA60" s="179">
        <f t="shared" si="40"/>
        <v>100000</v>
      </c>
      <c r="CB60" s="179">
        <f t="shared" si="40"/>
        <v>100000</v>
      </c>
      <c r="CC60" s="179">
        <f t="shared" si="40"/>
        <v>100000</v>
      </c>
      <c r="CD60" s="179">
        <f t="shared" si="40"/>
        <v>100000</v>
      </c>
      <c r="CE60" s="179">
        <f t="shared" si="40"/>
        <v>100000</v>
      </c>
      <c r="CF60" s="179">
        <f t="shared" si="40"/>
        <v>100000</v>
      </c>
      <c r="CG60" s="179">
        <f t="shared" si="40"/>
        <v>100000</v>
      </c>
      <c r="CH60" s="179">
        <f t="shared" si="40"/>
        <v>100000</v>
      </c>
      <c r="CI60" s="179">
        <f t="shared" si="40"/>
        <v>100000</v>
      </c>
      <c r="CJ60" s="179">
        <f t="shared" si="40"/>
        <v>100000</v>
      </c>
      <c r="CK60" s="179">
        <f t="shared" si="40"/>
        <v>100000</v>
      </c>
      <c r="CL60" s="179">
        <f t="shared" si="40"/>
        <v>100000</v>
      </c>
      <c r="CM60" s="179">
        <f t="shared" si="40"/>
        <v>100000</v>
      </c>
      <c r="CN60" s="179">
        <f t="shared" si="40"/>
        <v>100000</v>
      </c>
      <c r="CO60" s="179">
        <f t="shared" si="40"/>
        <v>100000</v>
      </c>
      <c r="CP60" s="179">
        <f t="shared" si="40"/>
        <v>100000</v>
      </c>
      <c r="CQ60" s="179">
        <f t="shared" si="40"/>
        <v>100000</v>
      </c>
      <c r="CR60" s="179">
        <f t="shared" si="40"/>
        <v>100000</v>
      </c>
      <c r="CS60" s="179">
        <f t="shared" si="40"/>
        <v>100000</v>
      </c>
      <c r="CT60" s="179">
        <f t="shared" si="40"/>
        <v>100000</v>
      </c>
      <c r="CU60" s="179">
        <f t="shared" si="40"/>
        <v>100000</v>
      </c>
      <c r="CV60" s="179">
        <f t="shared" si="40"/>
        <v>100000</v>
      </c>
      <c r="CW60" s="179">
        <f t="shared" si="40"/>
        <v>100000</v>
      </c>
      <c r="CX60" s="179">
        <f t="shared" si="40"/>
        <v>100000</v>
      </c>
      <c r="CY60" s="179">
        <f t="shared" si="40"/>
        <v>100000</v>
      </c>
      <c r="CZ60" s="179">
        <f t="shared" si="40"/>
        <v>100000</v>
      </c>
      <c r="DA60" s="179">
        <f t="shared" si="40"/>
        <v>100000</v>
      </c>
      <c r="DB60" s="179">
        <f t="shared" ref="DB60:EA60" si="41">SUM(DB59)</f>
        <v>100000</v>
      </c>
      <c r="DC60" s="179">
        <f t="shared" si="41"/>
        <v>100000</v>
      </c>
      <c r="DD60" s="179">
        <f t="shared" si="41"/>
        <v>100000</v>
      </c>
      <c r="DE60" s="179">
        <f t="shared" si="41"/>
        <v>100000</v>
      </c>
      <c r="DF60" s="179">
        <f t="shared" si="41"/>
        <v>100000</v>
      </c>
      <c r="DG60" s="179">
        <f t="shared" si="41"/>
        <v>100000</v>
      </c>
      <c r="DH60" s="179">
        <f t="shared" si="41"/>
        <v>100000</v>
      </c>
      <c r="DI60" s="179">
        <f t="shared" si="41"/>
        <v>100000</v>
      </c>
      <c r="DJ60" s="179">
        <f t="shared" si="41"/>
        <v>100000</v>
      </c>
      <c r="DK60" s="179">
        <f t="shared" si="41"/>
        <v>100000</v>
      </c>
      <c r="DL60" s="179">
        <f t="shared" si="41"/>
        <v>100000</v>
      </c>
      <c r="DM60" s="179">
        <f t="shared" si="41"/>
        <v>100000</v>
      </c>
      <c r="DN60" s="179">
        <f t="shared" si="41"/>
        <v>100000</v>
      </c>
      <c r="DO60" s="179">
        <f t="shared" si="41"/>
        <v>100000</v>
      </c>
      <c r="DP60" s="179">
        <f t="shared" si="41"/>
        <v>100000</v>
      </c>
      <c r="DQ60" s="179">
        <f t="shared" si="41"/>
        <v>100000</v>
      </c>
      <c r="DR60" s="179">
        <f t="shared" si="41"/>
        <v>100000</v>
      </c>
      <c r="DS60" s="179">
        <f t="shared" si="41"/>
        <v>100000</v>
      </c>
      <c r="DT60" s="179">
        <f t="shared" si="41"/>
        <v>100000</v>
      </c>
      <c r="DU60" s="179">
        <f t="shared" si="41"/>
        <v>100000</v>
      </c>
      <c r="DV60" s="179">
        <f t="shared" si="41"/>
        <v>100000</v>
      </c>
      <c r="DW60" s="179">
        <f t="shared" si="41"/>
        <v>100000</v>
      </c>
      <c r="DX60" s="179">
        <f t="shared" si="41"/>
        <v>100000</v>
      </c>
      <c r="DY60" s="179">
        <f t="shared" si="41"/>
        <v>100000</v>
      </c>
      <c r="DZ60" s="179">
        <f t="shared" si="41"/>
        <v>100000</v>
      </c>
      <c r="EA60" s="179">
        <f t="shared" si="41"/>
        <v>100000</v>
      </c>
    </row>
    <row r="61" spans="1:131" outlineLevel="1" x14ac:dyDescent="0.35"/>
    <row r="62" spans="1:131" outlineLevel="1" x14ac:dyDescent="0.35">
      <c r="B62" s="176" t="s">
        <v>58</v>
      </c>
    </row>
    <row r="63" spans="1:131" s="449" customFormat="1" outlineLevel="1" x14ac:dyDescent="0.35">
      <c r="A63" s="176"/>
      <c r="B63" s="176"/>
      <c r="C63" s="177"/>
      <c r="D63" s="180"/>
      <c r="E63" s="450" t="str">
        <f xml:space="preserve"> Equity!E$39</f>
        <v>Retained cash balance</v>
      </c>
      <c r="F63" s="450">
        <f xml:space="preserve"> Equity!F$39</f>
        <v>0</v>
      </c>
      <c r="G63" s="450" t="str">
        <f xml:space="preserve"> Equity!G$39</f>
        <v>$ 000s</v>
      </c>
      <c r="H63" s="450">
        <f xml:space="preserve"> Equity!H$39</f>
        <v>0</v>
      </c>
      <c r="I63" s="450">
        <f xml:space="preserve"> Equity!I$39</f>
        <v>0</v>
      </c>
      <c r="J63" s="450">
        <f xml:space="preserve"> Equity!J$39</f>
        <v>0</v>
      </c>
      <c r="K63" s="450">
        <f xml:space="preserve"> Equity!K$39</f>
        <v>0</v>
      </c>
      <c r="L63" s="450">
        <f xml:space="preserve"> Equity!L$39</f>
        <v>0</v>
      </c>
      <c r="M63" s="450">
        <f xml:space="preserve"> Equity!M$39</f>
        <v>0</v>
      </c>
      <c r="N63" s="450">
        <f xml:space="preserve"> Equity!N$39</f>
        <v>0</v>
      </c>
      <c r="O63" s="450">
        <f xml:space="preserve"> Equity!O$39</f>
        <v>0</v>
      </c>
      <c r="P63" s="450">
        <f xml:space="preserve"> Equity!P$39</f>
        <v>0</v>
      </c>
      <c r="Q63" s="450">
        <f xml:space="preserve"> Equity!Q$39</f>
        <v>0</v>
      </c>
      <c r="R63" s="450">
        <f xml:space="preserve"> Equity!R$39</f>
        <v>0</v>
      </c>
      <c r="S63" s="450">
        <f xml:space="preserve"> Equity!S$39</f>
        <v>0</v>
      </c>
      <c r="T63" s="450">
        <f xml:space="preserve"> Equity!T$39</f>
        <v>0</v>
      </c>
      <c r="U63" s="450">
        <f xml:space="preserve"> Equity!U$39</f>
        <v>0</v>
      </c>
      <c r="V63" s="450">
        <f xml:space="preserve"> Equity!V$39</f>
        <v>0</v>
      </c>
      <c r="W63" s="450">
        <f xml:space="preserve"> Equity!W$39</f>
        <v>0</v>
      </c>
      <c r="X63" s="450">
        <f xml:space="preserve"> Equity!X$39</f>
        <v>0</v>
      </c>
      <c r="Y63" s="450">
        <f xml:space="preserve"> Equity!Y$39</f>
        <v>0</v>
      </c>
      <c r="Z63" s="450">
        <f xml:space="preserve"> Equity!Z$39</f>
        <v>0</v>
      </c>
      <c r="AA63" s="450">
        <f xml:space="preserve"> Equity!AA$39</f>
        <v>0</v>
      </c>
      <c r="AB63" s="450">
        <f xml:space="preserve"> Equity!AB$39</f>
        <v>0</v>
      </c>
      <c r="AC63" s="450">
        <f xml:space="preserve"> Equity!AC$39</f>
        <v>0</v>
      </c>
      <c r="AD63" s="450">
        <f xml:space="preserve"> Equity!AD$39</f>
        <v>0</v>
      </c>
      <c r="AE63" s="450">
        <f xml:space="preserve"> Equity!AE$39</f>
        <v>0</v>
      </c>
      <c r="AF63" s="450">
        <f xml:space="preserve"> Equity!AF$39</f>
        <v>0</v>
      </c>
      <c r="AG63" s="450">
        <f xml:space="preserve"> Equity!AG$39</f>
        <v>0</v>
      </c>
      <c r="AH63" s="450">
        <f xml:space="preserve"> Equity!AH$39</f>
        <v>0</v>
      </c>
      <c r="AI63" s="450">
        <f xml:space="preserve"> Equity!AI$39</f>
        <v>0</v>
      </c>
      <c r="AJ63" s="450">
        <f xml:space="preserve"> Equity!AJ$39</f>
        <v>0</v>
      </c>
      <c r="AK63" s="450">
        <f xml:space="preserve"> Equity!AK$39</f>
        <v>0</v>
      </c>
      <c r="AL63" s="450">
        <f xml:space="preserve"> Equity!AL$39</f>
        <v>0</v>
      </c>
      <c r="AM63" s="450">
        <f xml:space="preserve"> Equity!AM$39</f>
        <v>0</v>
      </c>
      <c r="AN63" s="450">
        <f xml:space="preserve"> Equity!AN$39</f>
        <v>0</v>
      </c>
      <c r="AO63" s="450">
        <f xml:space="preserve"> Equity!AO$39</f>
        <v>0</v>
      </c>
      <c r="AP63" s="450">
        <f xml:space="preserve"> Equity!AP$39</f>
        <v>0</v>
      </c>
      <c r="AQ63" s="450">
        <f xml:space="preserve"> Equity!AQ$39</f>
        <v>0</v>
      </c>
      <c r="AR63" s="450">
        <f xml:space="preserve"> Equity!AR$39</f>
        <v>0</v>
      </c>
      <c r="AS63" s="450">
        <f xml:space="preserve"> Equity!AS$39</f>
        <v>0</v>
      </c>
      <c r="AT63" s="450">
        <f xml:space="preserve"> Equity!AT$39</f>
        <v>0</v>
      </c>
      <c r="AU63" s="450">
        <f xml:space="preserve"> Equity!AU$39</f>
        <v>0</v>
      </c>
      <c r="AV63" s="450">
        <f xml:space="preserve"> Equity!AV$39</f>
        <v>0</v>
      </c>
      <c r="AW63" s="450">
        <f xml:space="preserve"> Equity!AW$39</f>
        <v>0</v>
      </c>
      <c r="AX63" s="450">
        <f xml:space="preserve"> Equity!AX$39</f>
        <v>0</v>
      </c>
      <c r="AY63" s="450">
        <f xml:space="preserve"> Equity!AY$39</f>
        <v>0</v>
      </c>
      <c r="AZ63" s="450">
        <f xml:space="preserve"> Equity!AZ$39</f>
        <v>0</v>
      </c>
      <c r="BA63" s="450">
        <f xml:space="preserve"> Equity!BA$39</f>
        <v>0</v>
      </c>
      <c r="BB63" s="450">
        <f xml:space="preserve"> Equity!BB$39</f>
        <v>0</v>
      </c>
      <c r="BC63" s="450">
        <f xml:space="preserve"> Equity!BC$39</f>
        <v>0</v>
      </c>
      <c r="BD63" s="450">
        <f xml:space="preserve"> Equity!BD$39</f>
        <v>0</v>
      </c>
      <c r="BE63" s="450">
        <f xml:space="preserve"> Equity!BE$39</f>
        <v>0</v>
      </c>
      <c r="BF63" s="450">
        <f xml:space="preserve"> Equity!BF$39</f>
        <v>0</v>
      </c>
      <c r="BG63" s="450">
        <f xml:space="preserve"> Equity!BG$39</f>
        <v>0</v>
      </c>
      <c r="BH63" s="450">
        <f xml:space="preserve"> Equity!BH$39</f>
        <v>0</v>
      </c>
      <c r="BI63" s="450">
        <f xml:space="preserve"> Equity!BI$39</f>
        <v>0</v>
      </c>
      <c r="BJ63" s="450">
        <f xml:space="preserve"> Equity!BJ$39</f>
        <v>0</v>
      </c>
      <c r="BK63" s="450">
        <f xml:space="preserve"> Equity!BK$39</f>
        <v>0</v>
      </c>
      <c r="BL63" s="450">
        <f xml:space="preserve"> Equity!BL$39</f>
        <v>0</v>
      </c>
      <c r="BM63" s="450">
        <f xml:space="preserve"> Equity!BM$39</f>
        <v>0</v>
      </c>
      <c r="BN63" s="450">
        <f xml:space="preserve"> Equity!BN$39</f>
        <v>0</v>
      </c>
      <c r="BO63" s="450">
        <f xml:space="preserve"> Equity!BO$39</f>
        <v>0</v>
      </c>
      <c r="BP63" s="450">
        <f xml:space="preserve"> Equity!BP$39</f>
        <v>0</v>
      </c>
      <c r="BQ63" s="450">
        <f xml:space="preserve"> Equity!BQ$39</f>
        <v>0</v>
      </c>
      <c r="BR63" s="450">
        <f xml:space="preserve"> Equity!BR$39</f>
        <v>0</v>
      </c>
      <c r="BS63" s="450">
        <f xml:space="preserve"> Equity!BS$39</f>
        <v>0</v>
      </c>
      <c r="BT63" s="450">
        <f xml:space="preserve"> Equity!BT$39</f>
        <v>0</v>
      </c>
      <c r="BU63" s="450">
        <f xml:space="preserve"> Equity!BU$39</f>
        <v>0</v>
      </c>
      <c r="BV63" s="450">
        <f xml:space="preserve"> Equity!BV$39</f>
        <v>0</v>
      </c>
      <c r="BW63" s="450">
        <f xml:space="preserve"> Equity!BW$39</f>
        <v>0</v>
      </c>
      <c r="BX63" s="450">
        <f xml:space="preserve"> Equity!BX$39</f>
        <v>0</v>
      </c>
      <c r="BY63" s="450">
        <f xml:space="preserve"> Equity!BY$39</f>
        <v>0</v>
      </c>
      <c r="BZ63" s="450">
        <f xml:space="preserve"> Equity!BZ$39</f>
        <v>0</v>
      </c>
      <c r="CA63" s="450">
        <f xml:space="preserve"> Equity!CA$39</f>
        <v>0</v>
      </c>
      <c r="CB63" s="450">
        <f xml:space="preserve"> Equity!CB$39</f>
        <v>0</v>
      </c>
      <c r="CC63" s="450">
        <f xml:space="preserve"> Equity!CC$39</f>
        <v>0</v>
      </c>
      <c r="CD63" s="450">
        <f xml:space="preserve"> Equity!CD$39</f>
        <v>0</v>
      </c>
      <c r="CE63" s="450">
        <f xml:space="preserve"> Equity!CE$39</f>
        <v>0</v>
      </c>
      <c r="CF63" s="450">
        <f xml:space="preserve"> Equity!CF$39</f>
        <v>0</v>
      </c>
      <c r="CG63" s="450">
        <f xml:space="preserve"> Equity!CG$39</f>
        <v>0</v>
      </c>
      <c r="CH63" s="450">
        <f xml:space="preserve"> Equity!CH$39</f>
        <v>0</v>
      </c>
      <c r="CI63" s="450">
        <f xml:space="preserve"> Equity!CI$39</f>
        <v>0</v>
      </c>
      <c r="CJ63" s="450">
        <f xml:space="preserve"> Equity!CJ$39</f>
        <v>0</v>
      </c>
      <c r="CK63" s="450">
        <f xml:space="preserve"> Equity!CK$39</f>
        <v>0</v>
      </c>
      <c r="CL63" s="450">
        <f xml:space="preserve"> Equity!CL$39</f>
        <v>0</v>
      </c>
      <c r="CM63" s="450">
        <f xml:space="preserve"> Equity!CM$39</f>
        <v>0</v>
      </c>
      <c r="CN63" s="450">
        <f xml:space="preserve"> Equity!CN$39</f>
        <v>0</v>
      </c>
      <c r="CO63" s="450">
        <f xml:space="preserve"> Equity!CO$39</f>
        <v>0</v>
      </c>
      <c r="CP63" s="450">
        <f xml:space="preserve"> Equity!CP$39</f>
        <v>0</v>
      </c>
      <c r="CQ63" s="450">
        <f xml:space="preserve"> Equity!CQ$39</f>
        <v>0</v>
      </c>
      <c r="CR63" s="450">
        <f xml:space="preserve"> Equity!CR$39</f>
        <v>0</v>
      </c>
      <c r="CS63" s="450">
        <f xml:space="preserve"> Equity!CS$39</f>
        <v>0</v>
      </c>
      <c r="CT63" s="450">
        <f xml:space="preserve"> Equity!CT$39</f>
        <v>0</v>
      </c>
      <c r="CU63" s="450">
        <f xml:space="preserve"> Equity!CU$39</f>
        <v>0</v>
      </c>
      <c r="CV63" s="450">
        <f xml:space="preserve"> Equity!CV$39</f>
        <v>0</v>
      </c>
      <c r="CW63" s="450">
        <f xml:space="preserve"> Equity!CW$39</f>
        <v>0</v>
      </c>
      <c r="CX63" s="450">
        <f xml:space="preserve"> Equity!CX$39</f>
        <v>0</v>
      </c>
      <c r="CY63" s="450">
        <f xml:space="preserve"> Equity!CY$39</f>
        <v>0</v>
      </c>
      <c r="CZ63" s="450">
        <f xml:space="preserve"> Equity!CZ$39</f>
        <v>0</v>
      </c>
      <c r="DA63" s="450">
        <f xml:space="preserve"> Equity!DA$39</f>
        <v>0</v>
      </c>
      <c r="DB63" s="450">
        <f xml:space="preserve"> Equity!DB$39</f>
        <v>0</v>
      </c>
      <c r="DC63" s="450">
        <f xml:space="preserve"> Equity!DC$39</f>
        <v>0</v>
      </c>
      <c r="DD63" s="450">
        <f xml:space="preserve"> Equity!DD$39</f>
        <v>0</v>
      </c>
      <c r="DE63" s="450">
        <f xml:space="preserve"> Equity!DE$39</f>
        <v>0</v>
      </c>
      <c r="DF63" s="450">
        <f xml:space="preserve"> Equity!DF$39</f>
        <v>0</v>
      </c>
      <c r="DG63" s="450">
        <f xml:space="preserve"> Equity!DG$39</f>
        <v>0</v>
      </c>
      <c r="DH63" s="450">
        <f xml:space="preserve"> Equity!DH$39</f>
        <v>0</v>
      </c>
      <c r="DI63" s="450">
        <f xml:space="preserve"> Equity!DI$39</f>
        <v>0</v>
      </c>
      <c r="DJ63" s="450">
        <f xml:space="preserve"> Equity!DJ$39</f>
        <v>0</v>
      </c>
      <c r="DK63" s="450">
        <f xml:space="preserve"> Equity!DK$39</f>
        <v>0</v>
      </c>
      <c r="DL63" s="450">
        <f xml:space="preserve"> Equity!DL$39</f>
        <v>0</v>
      </c>
      <c r="DM63" s="450">
        <f xml:space="preserve"> Equity!DM$39</f>
        <v>0</v>
      </c>
      <c r="DN63" s="450">
        <f xml:space="preserve"> Equity!DN$39</f>
        <v>0</v>
      </c>
      <c r="DO63" s="450">
        <f xml:space="preserve"> Equity!DO$39</f>
        <v>0</v>
      </c>
      <c r="DP63" s="450">
        <f xml:space="preserve"> Equity!DP$39</f>
        <v>0</v>
      </c>
      <c r="DQ63" s="450">
        <f xml:space="preserve"> Equity!DQ$39</f>
        <v>0</v>
      </c>
      <c r="DR63" s="450">
        <f xml:space="preserve"> Equity!DR$39</f>
        <v>0</v>
      </c>
      <c r="DS63" s="450">
        <f xml:space="preserve"> Equity!DS$39</f>
        <v>0</v>
      </c>
      <c r="DT63" s="450">
        <f xml:space="preserve"> Equity!DT$39</f>
        <v>0</v>
      </c>
      <c r="DU63" s="450">
        <f xml:space="preserve"> Equity!DU$39</f>
        <v>0</v>
      </c>
      <c r="DV63" s="450">
        <f xml:space="preserve"> Equity!DV$39</f>
        <v>0</v>
      </c>
      <c r="DW63" s="450">
        <f xml:space="preserve"> Equity!DW$39</f>
        <v>0</v>
      </c>
      <c r="DX63" s="450">
        <f xml:space="preserve"> Equity!DX$39</f>
        <v>0</v>
      </c>
      <c r="DY63" s="450">
        <f xml:space="preserve"> Equity!DY$39</f>
        <v>0</v>
      </c>
      <c r="DZ63" s="450">
        <f xml:space="preserve"> Equity!DZ$39</f>
        <v>0</v>
      </c>
      <c r="EA63" s="450">
        <f xml:space="preserve"> Equity!EA$39</f>
        <v>0</v>
      </c>
    </row>
    <row r="64" spans="1:131" s="553" customFormat="1" outlineLevel="1" x14ac:dyDescent="0.35">
      <c r="A64" s="176"/>
      <c r="B64" s="176"/>
      <c r="C64" s="177"/>
      <c r="D64" s="180"/>
      <c r="E64" s="450" t="str">
        <f xml:space="preserve"> Ops!E$63</f>
        <v>Accounts receivable balance</v>
      </c>
      <c r="F64" s="450">
        <f xml:space="preserve"> Ops!F$63</f>
        <v>0</v>
      </c>
      <c r="G64" s="450" t="str">
        <f xml:space="preserve"> Ops!G$63</f>
        <v>$ 000s</v>
      </c>
      <c r="H64" s="450">
        <f xml:space="preserve"> Ops!H$63</f>
        <v>0</v>
      </c>
      <c r="I64" s="450">
        <f xml:space="preserve"> Ops!I$63</f>
        <v>0</v>
      </c>
      <c r="J64" s="450">
        <f xml:space="preserve"> Ops!J$63</f>
        <v>0</v>
      </c>
      <c r="K64" s="450">
        <f xml:space="preserve"> Ops!K$63</f>
        <v>0</v>
      </c>
      <c r="L64" s="450">
        <f xml:space="preserve"> Ops!L$63</f>
        <v>0</v>
      </c>
      <c r="M64" s="450">
        <f xml:space="preserve"> Ops!M$63</f>
        <v>3429.6428571428569</v>
      </c>
      <c r="N64" s="450">
        <f xml:space="preserve"> Ops!N$63</f>
        <v>3700.760869565217</v>
      </c>
      <c r="O64" s="450">
        <f xml:space="preserve"> Ops!O$63</f>
        <v>1593.3831521739121</v>
      </c>
      <c r="P64" s="450">
        <f xml:space="preserve"> Ops!P$63</f>
        <v>1628.7916666666665</v>
      </c>
      <c r="Q64" s="450">
        <f xml:space="preserve"> Ops!Q$63</f>
        <v>3412.5799573560776</v>
      </c>
      <c r="R64" s="450">
        <f xml:space="preserve"> Ops!R$63</f>
        <v>3682.3491239454906</v>
      </c>
      <c r="S64" s="450">
        <f xml:space="preserve"> Ops!S$63</f>
        <v>1585.4558728098618</v>
      </c>
      <c r="T64" s="450">
        <f xml:space="preserve"> Ops!T$63</f>
        <v>1620.6882255389719</v>
      </c>
      <c r="U64" s="450">
        <f xml:space="preserve"> Ops!U$63</f>
        <v>3395.6019476179881</v>
      </c>
      <c r="V64" s="450">
        <f xml:space="preserve"> Ops!V$63</f>
        <v>3664.0289790502393</v>
      </c>
      <c r="W64" s="450">
        <f xml:space="preserve"> Ops!W$63</f>
        <v>1577.5680326466309</v>
      </c>
      <c r="X64" s="450">
        <f xml:space="preserve"> Ops!X$63</f>
        <v>1594.9039450932974</v>
      </c>
      <c r="Y64" s="450">
        <f xml:space="preserve"> Ops!Y$63</f>
        <v>3378.7084055900373</v>
      </c>
      <c r="Z64" s="450">
        <f xml:space="preserve"> Ops!Z$63</f>
        <v>3645.799979154468</v>
      </c>
      <c r="AA64" s="450">
        <f xml:space="preserve"> Ops!AA$63</f>
        <v>1569.7194354692838</v>
      </c>
      <c r="AB64" s="450">
        <f xml:space="preserve"> Ops!AB$63</f>
        <v>1604.6020895908246</v>
      </c>
      <c r="AC64" s="450">
        <f xml:space="preserve"> Ops!AC$63</f>
        <v>3361.8989110348639</v>
      </c>
      <c r="AD64" s="450">
        <f xml:space="preserve"> Ops!AD$63</f>
        <v>3627.6616708004658</v>
      </c>
      <c r="AE64" s="450">
        <f xml:space="preserve"> Ops!AE$63</f>
        <v>1561.9098860390886</v>
      </c>
      <c r="AF64" s="450">
        <f xml:space="preserve"> Ops!AF$63</f>
        <v>1596.618994617736</v>
      </c>
      <c r="AG64" s="450">
        <f xml:space="preserve"> Ops!AG$63</f>
        <v>3345.173045805835</v>
      </c>
      <c r="AH64" s="450">
        <f xml:space="preserve"> Ops!AH$63</f>
        <v>3609.6136027865341</v>
      </c>
      <c r="AI64" s="450">
        <f xml:space="preserve"> Ops!AI$63</f>
        <v>1554.1391900886456</v>
      </c>
      <c r="AJ64" s="450">
        <f xml:space="preserve"> Ops!AJ$63</f>
        <v>1588.6756165350612</v>
      </c>
      <c r="AK64" s="450">
        <f xml:space="preserve"> Ops!AK$63</f>
        <v>3328.5303938366533</v>
      </c>
      <c r="AL64" s="450">
        <f xml:space="preserve"> Ops!AL$63</f>
        <v>3591.6553261557565</v>
      </c>
      <c r="AM64" s="450">
        <f xml:space="preserve"> Ops!AM$63</f>
        <v>1546.4071543170612</v>
      </c>
      <c r="AN64" s="450">
        <f xml:space="preserve"> Ops!AN$63</f>
        <v>1563.4006395293372</v>
      </c>
      <c r="AO64" s="450">
        <f xml:space="preserve"> Ops!AO$63</f>
        <v>3311.9705411309983</v>
      </c>
      <c r="AP64" s="450">
        <f xml:space="preserve"> Ops!AP$63</f>
        <v>3573.7863941848318</v>
      </c>
      <c r="AQ64" s="450">
        <f xml:space="preserve"> Ops!AQ$63</f>
        <v>1538.7135863851345</v>
      </c>
      <c r="AR64" s="450">
        <f xml:space="preserve"> Ops!AR$63</f>
        <v>1572.9072216381392</v>
      </c>
      <c r="AS64" s="450">
        <f xml:space="preserve"> Ops!AS$63</f>
        <v>3295.4930757522384</v>
      </c>
      <c r="AT64" s="450">
        <f xml:space="preserve"> Ops!AT$63</f>
        <v>3556.0063623729675</v>
      </c>
      <c r="AU64" s="450">
        <f xml:space="preserve"> Ops!AU$63</f>
        <v>1531.0582949105828</v>
      </c>
      <c r="AV64" s="450">
        <f xml:space="preserve"> Ops!AV$63</f>
        <v>1565.081812575263</v>
      </c>
      <c r="AW64" s="450">
        <f xml:space="preserve"> Ops!AW$63</f>
        <v>3279.0975878131726</v>
      </c>
      <c r="AX64" s="450">
        <f xml:space="preserve"> Ops!AX$63</f>
        <v>3538.3147884308146</v>
      </c>
      <c r="AY64" s="450">
        <f xml:space="preserve"> Ops!AY$63</f>
        <v>1523.4410894632656</v>
      </c>
      <c r="AZ64" s="450">
        <f xml:space="preserve"> Ops!AZ$63</f>
        <v>1557.2953358957843</v>
      </c>
      <c r="BA64" s="450">
        <f xml:space="preserve"> Ops!BA$63</f>
        <v>3262.7836694658436</v>
      </c>
      <c r="BB64" s="450">
        <f xml:space="preserve"> Ops!BB$63</f>
        <v>3520.7112322694684</v>
      </c>
      <c r="BC64" s="450">
        <f xml:space="preserve"> Ops!BC$63</f>
        <v>1515.8617805604645</v>
      </c>
      <c r="BD64" s="450">
        <f xml:space="preserve"> Ops!BD$63</f>
        <v>1532.5196023248659</v>
      </c>
      <c r="BE64" s="450">
        <f xml:space="preserve"> Ops!BE$63</f>
        <v>3246.5509148913875</v>
      </c>
      <c r="BF64" s="450">
        <f xml:space="preserve"> Ops!BF$63</f>
        <v>3503.1952559895199</v>
      </c>
      <c r="BG64" s="450">
        <f xml:space="preserve"> Ops!BG$63</f>
        <v>1508.3201796621534</v>
      </c>
      <c r="BH64" s="450">
        <f xml:space="preserve"> Ops!BH$63</f>
        <v>1541.8384058768688</v>
      </c>
      <c r="BI64" s="450">
        <f xml:space="preserve"> Ops!BI$63</f>
        <v>3230.3989202899379</v>
      </c>
      <c r="BJ64" s="450">
        <f xml:space="preserve"> Ops!BJ$63</f>
        <v>3485.7664238701691</v>
      </c>
      <c r="BK64" s="450">
        <f xml:space="preserve"> Ops!BK$63</f>
        <v>1500.8160991663226</v>
      </c>
      <c r="BL64" s="450">
        <f xml:space="preserve"> Ops!BL$63</f>
        <v>1534.1675680366861</v>
      </c>
      <c r="BM64" s="450">
        <f xml:space="preserve"> Ops!BM$63</f>
        <v>3214.3272838705852</v>
      </c>
      <c r="BN64" s="450">
        <f xml:space="preserve"> Ops!BN$63</f>
        <v>3468.4243023583786</v>
      </c>
      <c r="BO64" s="450">
        <f xml:space="preserve"> Ops!BO$63</f>
        <v>1493.3493524043015</v>
      </c>
      <c r="BP64" s="450">
        <f xml:space="preserve"> Ops!BP$63</f>
        <v>1526.5348935688421</v>
      </c>
      <c r="BQ64" s="450">
        <f xml:space="preserve"> Ops!BQ$63</f>
        <v>3198.3356058413801</v>
      </c>
      <c r="BR64" s="450">
        <f xml:space="preserve"> Ops!BR$63</f>
        <v>3451.1684600580884</v>
      </c>
      <c r="BS64" s="450">
        <f xml:space="preserve"> Ops!BS$63</f>
        <v>1485.9197536361207</v>
      </c>
      <c r="BT64" s="450">
        <f xml:space="preserve"> Ops!BT$63</f>
        <v>1502.2485421376173</v>
      </c>
      <c r="BU64" s="450">
        <f xml:space="preserve"> Ops!BU$63</f>
        <v>3182.4234883993836</v>
      </c>
      <c r="BV64" s="450">
        <f xml:space="preserve"> Ops!BV$63</f>
        <v>3433.9984677194916</v>
      </c>
      <c r="BW64" s="450">
        <f xml:space="preserve"> Ops!BW$63</f>
        <v>1478.5271180458913</v>
      </c>
      <c r="BX64" s="450">
        <f xml:space="preserve"> Ops!BX$63</f>
        <v>1511.3832762246902</v>
      </c>
      <c r="BY64" s="450">
        <f xml:space="preserve"> Ops!BY$63</f>
        <v>3166.5905357207794</v>
      </c>
      <c r="BZ64" s="450">
        <f xml:space="preserve"> Ops!BZ$63</f>
        <v>3416.9138982283512</v>
      </c>
      <c r="CA64" s="450">
        <f xml:space="preserve"> Ops!CA$63</f>
        <v>1471.1712617372059</v>
      </c>
      <c r="CB64" s="450">
        <f xml:space="preserve"> Ops!CB$63</f>
        <v>1503.863956442478</v>
      </c>
      <c r="CC64" s="450">
        <f xml:space="preserve"> Ops!CC$63</f>
        <v>3150.8363539510256</v>
      </c>
      <c r="CD64" s="450">
        <f xml:space="preserve"> Ops!CD$63</f>
        <v>3399.9143265953753</v>
      </c>
      <c r="CE64" s="450">
        <f xml:space="preserve"> Ops!CE$63</f>
        <v>1463.8520017285628</v>
      </c>
      <c r="CF64" s="450">
        <f xml:space="preserve"> Ops!CF$63</f>
        <v>1496.3820462114209</v>
      </c>
      <c r="CG64" s="450">
        <f xml:space="preserve"> Ops!CG$63</f>
        <v>3135.1605511950502</v>
      </c>
      <c r="CH64" s="450">
        <f xml:space="preserve"> Ops!CH$63</f>
        <v>3382.9993299456473</v>
      </c>
      <c r="CI64" s="450">
        <f xml:space="preserve"> Ops!CI$63</f>
        <v>1456.5691559488196</v>
      </c>
      <c r="CJ64" s="450">
        <f xml:space="preserve"> Ops!CJ$63</f>
        <v>1472.5754104097964</v>
      </c>
      <c r="CK64" s="450">
        <f xml:space="preserve"> Ops!CK$63</f>
        <v>3119.5627375075128</v>
      </c>
      <c r="CL64" s="450">
        <f xml:space="preserve"> Ops!CL$63</f>
        <v>3366.1684875081073</v>
      </c>
      <c r="CM64" s="450">
        <f xml:space="preserve"> Ops!CM$63</f>
        <v>1449.3225432326562</v>
      </c>
      <c r="CN64" s="450">
        <f xml:space="preserve"> Ops!CN$63</f>
        <v>1481.5297108600494</v>
      </c>
      <c r="CO64" s="450">
        <f xml:space="preserve"> Ops!CO$63</f>
        <v>3104.042524883097</v>
      </c>
      <c r="CP64" s="450">
        <f xml:space="preserve"> Ops!CP$63</f>
        <v>3349.4213806050811</v>
      </c>
      <c r="CQ64" s="450">
        <f xml:space="preserve"> Ops!CQ$63</f>
        <v>1442.1119833160765</v>
      </c>
      <c r="CR64" s="450">
        <f xml:space="preserve"> Ops!CR$63</f>
        <v>1474.1589162786559</v>
      </c>
      <c r="CS64" s="450">
        <f xml:space="preserve"> Ops!CS$63</f>
        <v>3088.5995272468645</v>
      </c>
      <c r="CT64" s="450">
        <f xml:space="preserve"> Ops!CT$63</f>
        <v>3332.7575926418722</v>
      </c>
      <c r="CU64" s="450">
        <f xml:space="preserve"> Ops!CU$63</f>
        <v>1434.9372968319167</v>
      </c>
      <c r="CV64" s="450">
        <f xml:space="preserve"> Ops!CV$63</f>
        <v>1466.8247923170711</v>
      </c>
      <c r="CW64" s="450">
        <f xml:space="preserve"> Ops!CW$63</f>
        <v>3073.2333604446412</v>
      </c>
      <c r="CX64" s="450">
        <f xml:space="preserve"> Ops!CX$63</f>
        <v>3316.1767090963913</v>
      </c>
      <c r="CY64" s="450">
        <f xml:space="preserve"> Ops!CY$63</f>
        <v>1427.7983053053899</v>
      </c>
      <c r="CZ64" s="450">
        <f xml:space="preserve"> Ops!CZ$63</f>
        <v>1443.488396572483</v>
      </c>
      <c r="DA64" s="450">
        <f xml:space="preserve"> Ops!DA$63</f>
        <v>3057.9436422334747</v>
      </c>
      <c r="DB64" s="450">
        <f xml:space="preserve"> Ops!DB$63</f>
        <v>3299.6783175088485</v>
      </c>
      <c r="DC64" s="450">
        <f xml:space="preserve"> Ops!DC$63</f>
        <v>1420.6948311496421</v>
      </c>
      <c r="DD64" s="450">
        <f xml:space="preserve"> Ops!DD$63</f>
        <v>1452.2658273974125</v>
      </c>
      <c r="DE64" s="450">
        <f xml:space="preserve"> Ops!DE$63</f>
        <v>3042.729992272114</v>
      </c>
      <c r="DF64" s="450">
        <f xml:space="preserve"> Ops!DF$63</f>
        <v>3283.2620074714905</v>
      </c>
      <c r="DG64" s="450">
        <f xml:space="preserve"> Ops!DG$63</f>
        <v>1413.6266976613351</v>
      </c>
      <c r="DH64" s="450">
        <f xml:space="preserve"> Ops!DH$63</f>
        <v>1445.0406242760323</v>
      </c>
      <c r="DI64" s="450">
        <f xml:space="preserve"> Ops!DI$63</f>
        <v>0</v>
      </c>
      <c r="DJ64" s="450">
        <f xml:space="preserve"> Ops!DJ$63</f>
        <v>0</v>
      </c>
      <c r="DK64" s="450">
        <f xml:space="preserve"> Ops!DK$63</f>
        <v>0</v>
      </c>
      <c r="DL64" s="450">
        <f xml:space="preserve"> Ops!DL$63</f>
        <v>0</v>
      </c>
      <c r="DM64" s="450">
        <f xml:space="preserve"> Ops!DM$63</f>
        <v>0</v>
      </c>
      <c r="DN64" s="450">
        <f xml:space="preserve"> Ops!DN$63</f>
        <v>0</v>
      </c>
      <c r="DO64" s="450">
        <f xml:space="preserve"> Ops!DO$63</f>
        <v>0</v>
      </c>
      <c r="DP64" s="450">
        <f xml:space="preserve"> Ops!DP$63</f>
        <v>0</v>
      </c>
      <c r="DQ64" s="450">
        <f xml:space="preserve"> Ops!DQ$63</f>
        <v>0</v>
      </c>
      <c r="DR64" s="450">
        <f xml:space="preserve"> Ops!DR$63</f>
        <v>0</v>
      </c>
      <c r="DS64" s="450">
        <f xml:space="preserve"> Ops!DS$63</f>
        <v>0</v>
      </c>
      <c r="DT64" s="450">
        <f xml:space="preserve"> Ops!DT$63</f>
        <v>0</v>
      </c>
      <c r="DU64" s="450">
        <f xml:space="preserve"> Ops!DU$63</f>
        <v>0</v>
      </c>
      <c r="DV64" s="450">
        <f xml:space="preserve"> Ops!DV$63</f>
        <v>0</v>
      </c>
      <c r="DW64" s="450">
        <f xml:space="preserve"> Ops!DW$63</f>
        <v>0</v>
      </c>
      <c r="DX64" s="450">
        <f xml:space="preserve"> Ops!DX$63</f>
        <v>0</v>
      </c>
      <c r="DY64" s="450">
        <f xml:space="preserve"> Ops!DY$63</f>
        <v>0</v>
      </c>
      <c r="DZ64" s="450">
        <f xml:space="preserve"> Ops!DZ$63</f>
        <v>0</v>
      </c>
      <c r="EA64" s="450">
        <f xml:space="preserve"> Ops!EA$63</f>
        <v>0</v>
      </c>
    </row>
    <row r="65" spans="1:131" outlineLevel="1" x14ac:dyDescent="0.35">
      <c r="A65" s="176"/>
      <c r="D65" s="180"/>
      <c r="E65" s="204" t="s">
        <v>58</v>
      </c>
      <c r="F65" s="204"/>
      <c r="G65" s="179" t="str">
        <f>SMU</f>
        <v>$ 000s</v>
      </c>
      <c r="H65" s="204"/>
      <c r="I65" s="204"/>
      <c r="J65" s="204">
        <f t="shared" ref="J65:AO65" si="42">SUM(J63:J64)</f>
        <v>0</v>
      </c>
      <c r="K65" s="204">
        <f t="shared" si="42"/>
        <v>0</v>
      </c>
      <c r="L65" s="204">
        <f t="shared" si="42"/>
        <v>0</v>
      </c>
      <c r="M65" s="204">
        <f t="shared" si="42"/>
        <v>3429.6428571428569</v>
      </c>
      <c r="N65" s="204">
        <f t="shared" si="42"/>
        <v>3700.760869565217</v>
      </c>
      <c r="O65" s="204">
        <f t="shared" si="42"/>
        <v>1593.3831521739121</v>
      </c>
      <c r="P65" s="204">
        <f t="shared" si="42"/>
        <v>1628.7916666666665</v>
      </c>
      <c r="Q65" s="204">
        <f t="shared" si="42"/>
        <v>3412.5799573560776</v>
      </c>
      <c r="R65" s="204">
        <f t="shared" si="42"/>
        <v>3682.3491239454906</v>
      </c>
      <c r="S65" s="204">
        <f t="shared" si="42"/>
        <v>1585.4558728098618</v>
      </c>
      <c r="T65" s="204">
        <f t="shared" si="42"/>
        <v>1620.6882255389719</v>
      </c>
      <c r="U65" s="204">
        <f t="shared" si="42"/>
        <v>3395.6019476179881</v>
      </c>
      <c r="V65" s="204">
        <f t="shared" si="42"/>
        <v>3664.0289790502393</v>
      </c>
      <c r="W65" s="204">
        <f t="shared" si="42"/>
        <v>1577.5680326466309</v>
      </c>
      <c r="X65" s="204">
        <f t="shared" si="42"/>
        <v>1594.9039450932974</v>
      </c>
      <c r="Y65" s="204">
        <f t="shared" si="42"/>
        <v>3378.7084055900373</v>
      </c>
      <c r="Z65" s="204">
        <f t="shared" si="42"/>
        <v>3645.799979154468</v>
      </c>
      <c r="AA65" s="204">
        <f t="shared" si="42"/>
        <v>1569.7194354692838</v>
      </c>
      <c r="AB65" s="204">
        <f t="shared" si="42"/>
        <v>1604.6020895908246</v>
      </c>
      <c r="AC65" s="204">
        <f t="shared" si="42"/>
        <v>3361.8989110348639</v>
      </c>
      <c r="AD65" s="204">
        <f t="shared" si="42"/>
        <v>3627.6616708004658</v>
      </c>
      <c r="AE65" s="204">
        <f t="shared" si="42"/>
        <v>1561.9098860390886</v>
      </c>
      <c r="AF65" s="204">
        <f t="shared" si="42"/>
        <v>1596.618994617736</v>
      </c>
      <c r="AG65" s="204">
        <f t="shared" si="42"/>
        <v>3345.173045805835</v>
      </c>
      <c r="AH65" s="204">
        <f t="shared" si="42"/>
        <v>3609.6136027865341</v>
      </c>
      <c r="AI65" s="204">
        <f t="shared" si="42"/>
        <v>1554.1391900886456</v>
      </c>
      <c r="AJ65" s="204">
        <f t="shared" si="42"/>
        <v>1588.6756165350612</v>
      </c>
      <c r="AK65" s="204">
        <f t="shared" si="42"/>
        <v>3328.5303938366533</v>
      </c>
      <c r="AL65" s="204">
        <f t="shared" si="42"/>
        <v>3591.6553261557565</v>
      </c>
      <c r="AM65" s="204">
        <f t="shared" si="42"/>
        <v>1546.4071543170612</v>
      </c>
      <c r="AN65" s="204">
        <f t="shared" si="42"/>
        <v>1563.4006395293372</v>
      </c>
      <c r="AO65" s="204">
        <f t="shared" si="42"/>
        <v>3311.9705411309983</v>
      </c>
      <c r="AP65" s="204">
        <f t="shared" ref="AP65:BU65" si="43">SUM(AP63:AP64)</f>
        <v>3573.7863941848318</v>
      </c>
      <c r="AQ65" s="204">
        <f t="shared" si="43"/>
        <v>1538.7135863851345</v>
      </c>
      <c r="AR65" s="204">
        <f t="shared" si="43"/>
        <v>1572.9072216381392</v>
      </c>
      <c r="AS65" s="204">
        <f t="shared" si="43"/>
        <v>3295.4930757522384</v>
      </c>
      <c r="AT65" s="204">
        <f t="shared" si="43"/>
        <v>3556.0063623729675</v>
      </c>
      <c r="AU65" s="204">
        <f t="shared" si="43"/>
        <v>1531.0582949105828</v>
      </c>
      <c r="AV65" s="204">
        <f t="shared" si="43"/>
        <v>1565.081812575263</v>
      </c>
      <c r="AW65" s="204">
        <f t="shared" si="43"/>
        <v>3279.0975878131726</v>
      </c>
      <c r="AX65" s="204">
        <f t="shared" si="43"/>
        <v>3538.3147884308146</v>
      </c>
      <c r="AY65" s="204">
        <f t="shared" si="43"/>
        <v>1523.4410894632656</v>
      </c>
      <c r="AZ65" s="204">
        <f t="shared" si="43"/>
        <v>1557.2953358957843</v>
      </c>
      <c r="BA65" s="204">
        <f t="shared" si="43"/>
        <v>3262.7836694658436</v>
      </c>
      <c r="BB65" s="204">
        <f t="shared" si="43"/>
        <v>3520.7112322694684</v>
      </c>
      <c r="BC65" s="204">
        <f t="shared" si="43"/>
        <v>1515.8617805604645</v>
      </c>
      <c r="BD65" s="204">
        <f t="shared" si="43"/>
        <v>1532.5196023248659</v>
      </c>
      <c r="BE65" s="204">
        <f t="shared" si="43"/>
        <v>3246.5509148913875</v>
      </c>
      <c r="BF65" s="204">
        <f t="shared" si="43"/>
        <v>3503.1952559895199</v>
      </c>
      <c r="BG65" s="204">
        <f t="shared" si="43"/>
        <v>1508.3201796621534</v>
      </c>
      <c r="BH65" s="204">
        <f t="shared" si="43"/>
        <v>1541.8384058768688</v>
      </c>
      <c r="BI65" s="204">
        <f t="shared" si="43"/>
        <v>3230.3989202899379</v>
      </c>
      <c r="BJ65" s="204">
        <f t="shared" si="43"/>
        <v>3485.7664238701691</v>
      </c>
      <c r="BK65" s="204">
        <f t="shared" si="43"/>
        <v>1500.8160991663226</v>
      </c>
      <c r="BL65" s="204">
        <f t="shared" si="43"/>
        <v>1534.1675680366861</v>
      </c>
      <c r="BM65" s="204">
        <f t="shared" si="43"/>
        <v>3214.3272838705852</v>
      </c>
      <c r="BN65" s="204">
        <f t="shared" si="43"/>
        <v>3468.4243023583786</v>
      </c>
      <c r="BO65" s="204">
        <f t="shared" si="43"/>
        <v>1493.3493524043015</v>
      </c>
      <c r="BP65" s="204">
        <f t="shared" si="43"/>
        <v>1526.5348935688421</v>
      </c>
      <c r="BQ65" s="204">
        <f t="shared" si="43"/>
        <v>3198.3356058413801</v>
      </c>
      <c r="BR65" s="204">
        <f t="shared" si="43"/>
        <v>3451.1684600580884</v>
      </c>
      <c r="BS65" s="204">
        <f t="shared" si="43"/>
        <v>1485.9197536361207</v>
      </c>
      <c r="BT65" s="204">
        <f t="shared" si="43"/>
        <v>1502.2485421376173</v>
      </c>
      <c r="BU65" s="204">
        <f t="shared" si="43"/>
        <v>3182.4234883993836</v>
      </c>
      <c r="BV65" s="204">
        <f t="shared" ref="BV65:DA65" si="44">SUM(BV63:BV64)</f>
        <v>3433.9984677194916</v>
      </c>
      <c r="BW65" s="204">
        <f t="shared" si="44"/>
        <v>1478.5271180458913</v>
      </c>
      <c r="BX65" s="204">
        <f t="shared" si="44"/>
        <v>1511.3832762246902</v>
      </c>
      <c r="BY65" s="204">
        <f t="shared" si="44"/>
        <v>3166.5905357207794</v>
      </c>
      <c r="BZ65" s="204">
        <f t="shared" si="44"/>
        <v>3416.9138982283512</v>
      </c>
      <c r="CA65" s="204">
        <f t="shared" si="44"/>
        <v>1471.1712617372059</v>
      </c>
      <c r="CB65" s="204">
        <f t="shared" si="44"/>
        <v>1503.863956442478</v>
      </c>
      <c r="CC65" s="204">
        <f t="shared" si="44"/>
        <v>3150.8363539510256</v>
      </c>
      <c r="CD65" s="204">
        <f t="shared" si="44"/>
        <v>3399.9143265953753</v>
      </c>
      <c r="CE65" s="204">
        <f t="shared" si="44"/>
        <v>1463.8520017285628</v>
      </c>
      <c r="CF65" s="204">
        <f t="shared" si="44"/>
        <v>1496.3820462114209</v>
      </c>
      <c r="CG65" s="204">
        <f t="shared" si="44"/>
        <v>3135.1605511950502</v>
      </c>
      <c r="CH65" s="204">
        <f t="shared" si="44"/>
        <v>3382.9993299456473</v>
      </c>
      <c r="CI65" s="204">
        <f t="shared" si="44"/>
        <v>1456.5691559488196</v>
      </c>
      <c r="CJ65" s="204">
        <f t="shared" si="44"/>
        <v>1472.5754104097964</v>
      </c>
      <c r="CK65" s="204">
        <f t="shared" si="44"/>
        <v>3119.5627375075128</v>
      </c>
      <c r="CL65" s="204">
        <f t="shared" si="44"/>
        <v>3366.1684875081073</v>
      </c>
      <c r="CM65" s="204">
        <f t="shared" si="44"/>
        <v>1449.3225432326562</v>
      </c>
      <c r="CN65" s="204">
        <f t="shared" si="44"/>
        <v>1481.5297108600494</v>
      </c>
      <c r="CO65" s="204">
        <f t="shared" si="44"/>
        <v>3104.042524883097</v>
      </c>
      <c r="CP65" s="204">
        <f t="shared" si="44"/>
        <v>3349.4213806050811</v>
      </c>
      <c r="CQ65" s="204">
        <f t="shared" si="44"/>
        <v>1442.1119833160765</v>
      </c>
      <c r="CR65" s="204">
        <f t="shared" si="44"/>
        <v>1474.1589162786559</v>
      </c>
      <c r="CS65" s="204">
        <f t="shared" si="44"/>
        <v>3088.5995272468645</v>
      </c>
      <c r="CT65" s="204">
        <f t="shared" si="44"/>
        <v>3332.7575926418722</v>
      </c>
      <c r="CU65" s="204">
        <f t="shared" si="44"/>
        <v>1434.9372968319167</v>
      </c>
      <c r="CV65" s="204">
        <f t="shared" si="44"/>
        <v>1466.8247923170711</v>
      </c>
      <c r="CW65" s="204">
        <f t="shared" si="44"/>
        <v>3073.2333604446412</v>
      </c>
      <c r="CX65" s="204">
        <f t="shared" si="44"/>
        <v>3316.1767090963913</v>
      </c>
      <c r="CY65" s="204">
        <f t="shared" si="44"/>
        <v>1427.7983053053899</v>
      </c>
      <c r="CZ65" s="204">
        <f t="shared" si="44"/>
        <v>1443.488396572483</v>
      </c>
      <c r="DA65" s="204">
        <f t="shared" si="44"/>
        <v>3057.9436422334747</v>
      </c>
      <c r="DB65" s="204">
        <f t="shared" ref="DB65:EA65" si="45">SUM(DB63:DB64)</f>
        <v>3299.6783175088485</v>
      </c>
      <c r="DC65" s="204">
        <f t="shared" si="45"/>
        <v>1420.6948311496421</v>
      </c>
      <c r="DD65" s="204">
        <f t="shared" si="45"/>
        <v>1452.2658273974125</v>
      </c>
      <c r="DE65" s="204">
        <f t="shared" si="45"/>
        <v>3042.729992272114</v>
      </c>
      <c r="DF65" s="204">
        <f t="shared" si="45"/>
        <v>3283.2620074714905</v>
      </c>
      <c r="DG65" s="204">
        <f t="shared" si="45"/>
        <v>1413.6266976613351</v>
      </c>
      <c r="DH65" s="204">
        <f t="shared" si="45"/>
        <v>1445.0406242760323</v>
      </c>
      <c r="DI65" s="204">
        <f t="shared" si="45"/>
        <v>0</v>
      </c>
      <c r="DJ65" s="204">
        <f t="shared" si="45"/>
        <v>0</v>
      </c>
      <c r="DK65" s="204">
        <f t="shared" si="45"/>
        <v>0</v>
      </c>
      <c r="DL65" s="204">
        <f t="shared" si="45"/>
        <v>0</v>
      </c>
      <c r="DM65" s="204">
        <f t="shared" si="45"/>
        <v>0</v>
      </c>
      <c r="DN65" s="204">
        <f t="shared" si="45"/>
        <v>0</v>
      </c>
      <c r="DO65" s="204">
        <f t="shared" si="45"/>
        <v>0</v>
      </c>
      <c r="DP65" s="204">
        <f t="shared" si="45"/>
        <v>0</v>
      </c>
      <c r="DQ65" s="204">
        <f t="shared" si="45"/>
        <v>0</v>
      </c>
      <c r="DR65" s="204">
        <f t="shared" si="45"/>
        <v>0</v>
      </c>
      <c r="DS65" s="204">
        <f t="shared" si="45"/>
        <v>0</v>
      </c>
      <c r="DT65" s="204">
        <f t="shared" si="45"/>
        <v>0</v>
      </c>
      <c r="DU65" s="204">
        <f t="shared" si="45"/>
        <v>0</v>
      </c>
      <c r="DV65" s="204">
        <f t="shared" si="45"/>
        <v>0</v>
      </c>
      <c r="DW65" s="204">
        <f t="shared" si="45"/>
        <v>0</v>
      </c>
      <c r="DX65" s="204">
        <f t="shared" si="45"/>
        <v>0</v>
      </c>
      <c r="DY65" s="204">
        <f t="shared" si="45"/>
        <v>0</v>
      </c>
      <c r="DZ65" s="204">
        <f t="shared" si="45"/>
        <v>0</v>
      </c>
      <c r="EA65" s="204">
        <f t="shared" si="45"/>
        <v>0</v>
      </c>
    </row>
    <row r="66" spans="1:131" outlineLevel="1" x14ac:dyDescent="0.35"/>
    <row r="67" spans="1:131" outlineLevel="1" x14ac:dyDescent="0.35">
      <c r="E67" s="179" t="s">
        <v>59</v>
      </c>
      <c r="F67" s="179"/>
      <c r="G67" s="179" t="str">
        <f>SMU</f>
        <v>$ 000s</v>
      </c>
      <c r="H67" s="179"/>
      <c r="I67" s="179"/>
      <c r="J67" s="179">
        <f t="shared" ref="J67:AO67" si="46" xml:space="preserve"> J65 + J60</f>
        <v>0</v>
      </c>
      <c r="K67" s="179">
        <f t="shared" si="46"/>
        <v>0</v>
      </c>
      <c r="L67" s="179">
        <f t="shared" si="46"/>
        <v>100000</v>
      </c>
      <c r="M67" s="179">
        <f t="shared" si="46"/>
        <v>103429.64285714286</v>
      </c>
      <c r="N67" s="179">
        <f t="shared" si="46"/>
        <v>103700.76086956522</v>
      </c>
      <c r="O67" s="179">
        <f t="shared" si="46"/>
        <v>101593.38315217392</v>
      </c>
      <c r="P67" s="179">
        <f t="shared" si="46"/>
        <v>101628.79166666667</v>
      </c>
      <c r="Q67" s="179">
        <f t="shared" si="46"/>
        <v>103412.57995735608</v>
      </c>
      <c r="R67" s="179">
        <f t="shared" si="46"/>
        <v>103682.34912394549</v>
      </c>
      <c r="S67" s="179">
        <f t="shared" si="46"/>
        <v>101585.45587280986</v>
      </c>
      <c r="T67" s="179">
        <f t="shared" si="46"/>
        <v>101620.68822553896</v>
      </c>
      <c r="U67" s="179">
        <f t="shared" si="46"/>
        <v>103395.60194761799</v>
      </c>
      <c r="V67" s="179">
        <f t="shared" si="46"/>
        <v>103664.02897905024</v>
      </c>
      <c r="W67" s="179">
        <f t="shared" si="46"/>
        <v>101577.56803264662</v>
      </c>
      <c r="X67" s="179">
        <f t="shared" si="46"/>
        <v>101594.90394509329</v>
      </c>
      <c r="Y67" s="179">
        <f t="shared" si="46"/>
        <v>103378.70840559003</v>
      </c>
      <c r="Z67" s="179">
        <f t="shared" si="46"/>
        <v>103645.79997915447</v>
      </c>
      <c r="AA67" s="179">
        <f t="shared" si="46"/>
        <v>101569.71943546928</v>
      </c>
      <c r="AB67" s="179">
        <f t="shared" si="46"/>
        <v>101604.60208959083</v>
      </c>
      <c r="AC67" s="179">
        <f t="shared" si="46"/>
        <v>103361.89891103486</v>
      </c>
      <c r="AD67" s="179">
        <f t="shared" si="46"/>
        <v>103627.66167080047</v>
      </c>
      <c r="AE67" s="179">
        <f t="shared" si="46"/>
        <v>101561.90988603909</v>
      </c>
      <c r="AF67" s="179">
        <f t="shared" si="46"/>
        <v>101596.61899461773</v>
      </c>
      <c r="AG67" s="179">
        <f t="shared" si="46"/>
        <v>103345.17304580583</v>
      </c>
      <c r="AH67" s="179">
        <f t="shared" si="46"/>
        <v>103609.61360278653</v>
      </c>
      <c r="AI67" s="179">
        <f t="shared" si="46"/>
        <v>101554.13919008865</v>
      </c>
      <c r="AJ67" s="179">
        <f t="shared" si="46"/>
        <v>101588.67561653507</v>
      </c>
      <c r="AK67" s="179">
        <f t="shared" si="46"/>
        <v>103328.53039383666</v>
      </c>
      <c r="AL67" s="179">
        <f t="shared" si="46"/>
        <v>103591.65532615576</v>
      </c>
      <c r="AM67" s="179">
        <f t="shared" si="46"/>
        <v>101546.40715431706</v>
      </c>
      <c r="AN67" s="179">
        <f t="shared" si="46"/>
        <v>101563.40063952934</v>
      </c>
      <c r="AO67" s="179">
        <f t="shared" si="46"/>
        <v>103311.970541131</v>
      </c>
      <c r="AP67" s="179">
        <f t="shared" ref="AP67:BU67" si="47" xml:space="preserve"> AP65 + AP60</f>
        <v>103573.78639418483</v>
      </c>
      <c r="AQ67" s="179">
        <f t="shared" si="47"/>
        <v>101538.71358638513</v>
      </c>
      <c r="AR67" s="179">
        <f t="shared" si="47"/>
        <v>101572.90722163813</v>
      </c>
      <c r="AS67" s="179">
        <f t="shared" si="47"/>
        <v>103295.49307575224</v>
      </c>
      <c r="AT67" s="179">
        <f t="shared" si="47"/>
        <v>103556.00636237297</v>
      </c>
      <c r="AU67" s="179">
        <f t="shared" si="47"/>
        <v>101531.05829491059</v>
      </c>
      <c r="AV67" s="179">
        <f t="shared" si="47"/>
        <v>101565.08181257526</v>
      </c>
      <c r="AW67" s="179">
        <f t="shared" si="47"/>
        <v>103279.09758781317</v>
      </c>
      <c r="AX67" s="179">
        <f t="shared" si="47"/>
        <v>103538.31478843081</v>
      </c>
      <c r="AY67" s="179">
        <f t="shared" si="47"/>
        <v>101523.44108946326</v>
      </c>
      <c r="AZ67" s="179">
        <f t="shared" si="47"/>
        <v>101557.29533589579</v>
      </c>
      <c r="BA67" s="179">
        <f t="shared" si="47"/>
        <v>103262.78366946585</v>
      </c>
      <c r="BB67" s="179">
        <f t="shared" si="47"/>
        <v>103520.71123226947</v>
      </c>
      <c r="BC67" s="179">
        <f t="shared" si="47"/>
        <v>101515.86178056046</v>
      </c>
      <c r="BD67" s="179">
        <f t="shared" si="47"/>
        <v>101532.51960232487</v>
      </c>
      <c r="BE67" s="179">
        <f t="shared" si="47"/>
        <v>103246.55091489138</v>
      </c>
      <c r="BF67" s="179">
        <f t="shared" si="47"/>
        <v>103503.19525598951</v>
      </c>
      <c r="BG67" s="179">
        <f t="shared" si="47"/>
        <v>101508.32017966216</v>
      </c>
      <c r="BH67" s="179">
        <f t="shared" si="47"/>
        <v>101541.83840587687</v>
      </c>
      <c r="BI67" s="179">
        <f t="shared" si="47"/>
        <v>103230.39892028994</v>
      </c>
      <c r="BJ67" s="179">
        <f t="shared" si="47"/>
        <v>103485.76642387017</v>
      </c>
      <c r="BK67" s="179">
        <f t="shared" si="47"/>
        <v>101500.81609916632</v>
      </c>
      <c r="BL67" s="179">
        <f t="shared" si="47"/>
        <v>101534.16756803669</v>
      </c>
      <c r="BM67" s="179">
        <f t="shared" si="47"/>
        <v>103214.32728387059</v>
      </c>
      <c r="BN67" s="179">
        <f t="shared" si="47"/>
        <v>103468.42430235838</v>
      </c>
      <c r="BO67" s="179">
        <f t="shared" si="47"/>
        <v>101493.3493524043</v>
      </c>
      <c r="BP67" s="179">
        <f t="shared" si="47"/>
        <v>101526.53489356884</v>
      </c>
      <c r="BQ67" s="179">
        <f t="shared" si="47"/>
        <v>103198.33560584138</v>
      </c>
      <c r="BR67" s="179">
        <f t="shared" si="47"/>
        <v>103451.16846005809</v>
      </c>
      <c r="BS67" s="179">
        <f t="shared" si="47"/>
        <v>101485.91975363612</v>
      </c>
      <c r="BT67" s="179">
        <f t="shared" si="47"/>
        <v>101502.24854213762</v>
      </c>
      <c r="BU67" s="179">
        <f t="shared" si="47"/>
        <v>103182.42348839938</v>
      </c>
      <c r="BV67" s="179">
        <f t="shared" ref="BV67:DA67" si="48" xml:space="preserve"> BV65 + BV60</f>
        <v>103433.99846771949</v>
      </c>
      <c r="BW67" s="179">
        <f t="shared" si="48"/>
        <v>101478.52711804589</v>
      </c>
      <c r="BX67" s="179">
        <f t="shared" si="48"/>
        <v>101511.38327622469</v>
      </c>
      <c r="BY67" s="179">
        <f t="shared" si="48"/>
        <v>103166.59053572078</v>
      </c>
      <c r="BZ67" s="179">
        <f t="shared" si="48"/>
        <v>103416.91389822835</v>
      </c>
      <c r="CA67" s="179">
        <f t="shared" si="48"/>
        <v>101471.17126173721</v>
      </c>
      <c r="CB67" s="179">
        <f t="shared" si="48"/>
        <v>101503.86395644248</v>
      </c>
      <c r="CC67" s="179">
        <f t="shared" si="48"/>
        <v>103150.83635395103</v>
      </c>
      <c r="CD67" s="179">
        <f t="shared" si="48"/>
        <v>103399.91432659538</v>
      </c>
      <c r="CE67" s="179">
        <f t="shared" si="48"/>
        <v>101463.85200172856</v>
      </c>
      <c r="CF67" s="179">
        <f t="shared" si="48"/>
        <v>101496.38204621142</v>
      </c>
      <c r="CG67" s="179">
        <f t="shared" si="48"/>
        <v>103135.16055119505</v>
      </c>
      <c r="CH67" s="179">
        <f t="shared" si="48"/>
        <v>103382.99932994565</v>
      </c>
      <c r="CI67" s="179">
        <f t="shared" si="48"/>
        <v>101456.56915594882</v>
      </c>
      <c r="CJ67" s="179">
        <f t="shared" si="48"/>
        <v>101472.5754104098</v>
      </c>
      <c r="CK67" s="179">
        <f t="shared" si="48"/>
        <v>103119.56273750751</v>
      </c>
      <c r="CL67" s="179">
        <f t="shared" si="48"/>
        <v>103366.16848750811</v>
      </c>
      <c r="CM67" s="179">
        <f t="shared" si="48"/>
        <v>101449.32254323266</v>
      </c>
      <c r="CN67" s="179">
        <f t="shared" si="48"/>
        <v>101481.52971086005</v>
      </c>
      <c r="CO67" s="179">
        <f t="shared" si="48"/>
        <v>103104.0425248831</v>
      </c>
      <c r="CP67" s="179">
        <f t="shared" si="48"/>
        <v>103349.42138060508</v>
      </c>
      <c r="CQ67" s="179">
        <f t="shared" si="48"/>
        <v>101442.11198331608</v>
      </c>
      <c r="CR67" s="179">
        <f t="shared" si="48"/>
        <v>101474.15891627865</v>
      </c>
      <c r="CS67" s="179">
        <f t="shared" si="48"/>
        <v>103088.59952724687</v>
      </c>
      <c r="CT67" s="179">
        <f t="shared" si="48"/>
        <v>103332.75759264186</v>
      </c>
      <c r="CU67" s="179">
        <f t="shared" si="48"/>
        <v>101434.93729683192</v>
      </c>
      <c r="CV67" s="179">
        <f t="shared" si="48"/>
        <v>101466.82479231707</v>
      </c>
      <c r="CW67" s="179">
        <f t="shared" si="48"/>
        <v>103073.23336044465</v>
      </c>
      <c r="CX67" s="179">
        <f t="shared" si="48"/>
        <v>103316.17670909638</v>
      </c>
      <c r="CY67" s="179">
        <f t="shared" si="48"/>
        <v>101427.79830530539</v>
      </c>
      <c r="CZ67" s="179">
        <f t="shared" si="48"/>
        <v>101443.48839657249</v>
      </c>
      <c r="DA67" s="179">
        <f t="shared" si="48"/>
        <v>103057.94364223347</v>
      </c>
      <c r="DB67" s="179">
        <f t="shared" ref="DB67:EA67" si="49" xml:space="preserve"> DB65 + DB60</f>
        <v>103299.67831750885</v>
      </c>
      <c r="DC67" s="179">
        <f t="shared" si="49"/>
        <v>101420.69483114964</v>
      </c>
      <c r="DD67" s="179">
        <f t="shared" si="49"/>
        <v>101452.26582739741</v>
      </c>
      <c r="DE67" s="179">
        <f t="shared" si="49"/>
        <v>103042.72999227211</v>
      </c>
      <c r="DF67" s="179">
        <f t="shared" si="49"/>
        <v>103283.26200747149</v>
      </c>
      <c r="DG67" s="179">
        <f t="shared" si="49"/>
        <v>101413.62669766134</v>
      </c>
      <c r="DH67" s="179">
        <f t="shared" si="49"/>
        <v>101445.04062427604</v>
      </c>
      <c r="DI67" s="179">
        <f t="shared" si="49"/>
        <v>100000</v>
      </c>
      <c r="DJ67" s="179">
        <f t="shared" si="49"/>
        <v>100000</v>
      </c>
      <c r="DK67" s="179">
        <f t="shared" si="49"/>
        <v>100000</v>
      </c>
      <c r="DL67" s="179">
        <f t="shared" si="49"/>
        <v>100000</v>
      </c>
      <c r="DM67" s="179">
        <f t="shared" si="49"/>
        <v>100000</v>
      </c>
      <c r="DN67" s="179">
        <f t="shared" si="49"/>
        <v>100000</v>
      </c>
      <c r="DO67" s="179">
        <f t="shared" si="49"/>
        <v>100000</v>
      </c>
      <c r="DP67" s="179">
        <f t="shared" si="49"/>
        <v>100000</v>
      </c>
      <c r="DQ67" s="179">
        <f t="shared" si="49"/>
        <v>100000</v>
      </c>
      <c r="DR67" s="179">
        <f t="shared" si="49"/>
        <v>100000</v>
      </c>
      <c r="DS67" s="179">
        <f t="shared" si="49"/>
        <v>100000</v>
      </c>
      <c r="DT67" s="179">
        <f t="shared" si="49"/>
        <v>100000</v>
      </c>
      <c r="DU67" s="179">
        <f t="shared" si="49"/>
        <v>100000</v>
      </c>
      <c r="DV67" s="179">
        <f t="shared" si="49"/>
        <v>100000</v>
      </c>
      <c r="DW67" s="179">
        <f t="shared" si="49"/>
        <v>100000</v>
      </c>
      <c r="DX67" s="179">
        <f t="shared" si="49"/>
        <v>100000</v>
      </c>
      <c r="DY67" s="179">
        <f t="shared" si="49"/>
        <v>100000</v>
      </c>
      <c r="DZ67" s="179">
        <f t="shared" si="49"/>
        <v>100000</v>
      </c>
      <c r="EA67" s="179">
        <f t="shared" si="49"/>
        <v>100000</v>
      </c>
    </row>
    <row r="68" spans="1:131" outlineLevel="1" x14ac:dyDescent="0.35">
      <c r="A68" s="176"/>
      <c r="D68" s="180"/>
    </row>
    <row r="69" spans="1:131" s="561" customFormat="1" outlineLevel="1" x14ac:dyDescent="0.35">
      <c r="A69" s="176"/>
      <c r="B69" s="176"/>
      <c r="C69" s="177"/>
      <c r="D69" s="180"/>
      <c r="E69" s="450" t="str">
        <f xml:space="preserve"> Ops!E$124</f>
        <v>Accounts payable balance</v>
      </c>
      <c r="F69" s="450">
        <f xml:space="preserve"> Ops!F$124</f>
        <v>0</v>
      </c>
      <c r="G69" s="450" t="str">
        <f xml:space="preserve"> Ops!G$124</f>
        <v>$ 000s</v>
      </c>
      <c r="H69" s="450">
        <f xml:space="preserve"> Ops!H$124</f>
        <v>0</v>
      </c>
      <c r="I69" s="450">
        <f xml:space="preserve"> Ops!I$124</f>
        <v>0</v>
      </c>
      <c r="J69" s="450">
        <f xml:space="preserve"> Ops!J$124</f>
        <v>0</v>
      </c>
      <c r="K69" s="450">
        <f xml:space="preserve"> Ops!K$124</f>
        <v>0</v>
      </c>
      <c r="L69" s="450">
        <f xml:space="preserve"> Ops!L$124</f>
        <v>0</v>
      </c>
      <c r="M69" s="450">
        <f xml:space="preserve"> Ops!M$124</f>
        <v>124.24450549450546</v>
      </c>
      <c r="N69" s="450">
        <f xml:space="preserve"> Ops!N$124</f>
        <v>123.50849184782606</v>
      </c>
      <c r="O69" s="450">
        <f xml:space="preserve"> Ops!O$124</f>
        <v>124.1260343070652</v>
      </c>
      <c r="P69" s="450">
        <f xml:space="preserve"> Ops!P$124</f>
        <v>127.51881257812494</v>
      </c>
      <c r="Q69" s="450">
        <f xml:space="preserve"> Ops!Q$124</f>
        <v>126.7480944801253</v>
      </c>
      <c r="R69" s="450">
        <f xml:space="preserve"> Ops!R$124</f>
        <v>125.99724978999842</v>
      </c>
      <c r="S69" s="450">
        <f xml:space="preserve"> Ops!S$124</f>
        <v>126.62723603894841</v>
      </c>
      <c r="T69" s="450">
        <f xml:space="preserve"> Ops!T$124</f>
        <v>130.08838049067964</v>
      </c>
      <c r="U69" s="450">
        <f xml:space="preserve"> Ops!U$124</f>
        <v>129.30213203716454</v>
      </c>
      <c r="V69" s="450">
        <f xml:space="preserve"> Ops!V$124</f>
        <v>128.53615745064002</v>
      </c>
      <c r="W69" s="450">
        <f xml:space="preserve"> Ops!W$124</f>
        <v>129.17883823789322</v>
      </c>
      <c r="X69" s="450">
        <f xml:space="preserve"> Ops!X$124</f>
        <v>131.25137784039129</v>
      </c>
      <c r="Y69" s="450">
        <f xml:space="preserve"> Ops!Y$124</f>
        <v>131.90763472959321</v>
      </c>
      <c r="Z69" s="450">
        <f xml:space="preserve"> Ops!Z$124</f>
        <v>131.12622537168414</v>
      </c>
      <c r="AA69" s="450">
        <f xml:space="preserve"> Ops!AA$124</f>
        <v>131.78185649854254</v>
      </c>
      <c r="AB69" s="450">
        <f xml:space="preserve"> Ops!AB$124</f>
        <v>135.38389390950283</v>
      </c>
      <c r="AC69" s="450">
        <f xml:space="preserve"> Ops!AC$124</f>
        <v>134.56563960565404</v>
      </c>
      <c r="AD69" s="450">
        <f xml:space="preserve"> Ops!AD$124</f>
        <v>133.7684844579901</v>
      </c>
      <c r="AE69" s="450">
        <f xml:space="preserve"> Ops!AE$124</f>
        <v>134.43732688028001</v>
      </c>
      <c r="AF69" s="450">
        <f xml:space="preserve"> Ops!AF$124</f>
        <v>138.11194714834113</v>
      </c>
      <c r="AG69" s="450">
        <f xml:space="preserve"> Ops!AG$124</f>
        <v>137.27720461063126</v>
      </c>
      <c r="AH69" s="450">
        <f xml:space="preserve"> Ops!AH$124</f>
        <v>136.46398638766613</v>
      </c>
      <c r="AI69" s="450">
        <f xml:space="preserve"> Ops!AI$124</f>
        <v>137.14630631960443</v>
      </c>
      <c r="AJ69" s="450">
        <f xml:space="preserve"> Ops!AJ$124</f>
        <v>140.89497202567355</v>
      </c>
      <c r="AK69" s="450">
        <f xml:space="preserve"> Ops!AK$124</f>
        <v>140.04340900793596</v>
      </c>
      <c r="AL69" s="450">
        <f xml:space="preserve"> Ops!AL$124</f>
        <v>139.21380403066081</v>
      </c>
      <c r="AM69" s="450">
        <f xml:space="preserve"> Ops!AM$124</f>
        <v>139.90987305081399</v>
      </c>
      <c r="AN69" s="450">
        <f xml:space="preserve"> Ops!AN$124</f>
        <v>142.15458090415666</v>
      </c>
      <c r="AO69" s="450">
        <f xml:space="preserve"> Ops!AO$124</f>
        <v>142.86535380867753</v>
      </c>
      <c r="AP69" s="450">
        <f xml:space="preserve"> Ops!AP$124</f>
        <v>142.01903187578915</v>
      </c>
      <c r="AQ69" s="450">
        <f xml:space="preserve"> Ops!AQ$124</f>
        <v>142.72912703516801</v>
      </c>
      <c r="AR69" s="450">
        <f xml:space="preserve"> Ops!AR$124</f>
        <v>146.63038984079589</v>
      </c>
      <c r="AS69" s="450">
        <f xml:space="preserve"> Ops!AS$124</f>
        <v>145.74416220988991</v>
      </c>
      <c r="AT69" s="450">
        <f xml:space="preserve"> Ops!AT$124</f>
        <v>144.88078646636399</v>
      </c>
      <c r="AU69" s="450">
        <f xml:space="preserve"> Ops!AU$124</f>
        <v>145.60519039869581</v>
      </c>
      <c r="AV69" s="450">
        <f xml:space="preserve"> Ops!AV$124</f>
        <v>149.58506560292682</v>
      </c>
      <c r="AW69" s="450">
        <f xml:space="preserve"> Ops!AW$124</f>
        <v>148.68098004159043</v>
      </c>
      <c r="AX69" s="450">
        <f xml:space="preserve"> Ops!AX$124</f>
        <v>147.80020684460493</v>
      </c>
      <c r="AY69" s="450">
        <f xml:space="preserve"> Ops!AY$124</f>
        <v>148.53920787882794</v>
      </c>
      <c r="AZ69" s="450">
        <f xml:space="preserve"> Ops!AZ$124</f>
        <v>152.59927956084914</v>
      </c>
      <c r="BA69" s="450">
        <f xml:space="preserve"> Ops!BA$124</f>
        <v>151.67697622284402</v>
      </c>
      <c r="BB69" s="450">
        <f xml:space="preserve"> Ops!BB$124</f>
        <v>150.77845500500223</v>
      </c>
      <c r="BC69" s="450">
        <f xml:space="preserve"> Ops!BC$124</f>
        <v>151.53234728002712</v>
      </c>
      <c r="BD69" s="450">
        <f xml:space="preserve"> Ops!BD$124</f>
        <v>153.96352559902539</v>
      </c>
      <c r="BE69" s="450">
        <f xml:space="preserve"> Ops!BE$124</f>
        <v>154.73334322702055</v>
      </c>
      <c r="BF69" s="450">
        <f xml:space="preserve"> Ops!BF$124</f>
        <v>153.81671635681698</v>
      </c>
      <c r="BG69" s="450">
        <f xml:space="preserve"> Ops!BG$124</f>
        <v>154.5857999386011</v>
      </c>
      <c r="BH69" s="450">
        <f xml:space="preserve"> Ops!BH$124</f>
        <v>158.81114513692273</v>
      </c>
      <c r="BI69" s="450">
        <f xml:space="preserve"> Ops!BI$124</f>
        <v>157.85129755642487</v>
      </c>
      <c r="BJ69" s="450">
        <f xml:space="preserve"> Ops!BJ$124</f>
        <v>156.91620019590044</v>
      </c>
      <c r="BK69" s="450">
        <f xml:space="preserve"> Ops!BK$124</f>
        <v>157.70078119687997</v>
      </c>
      <c r="BL69" s="450">
        <f xml:space="preserve"> Ops!BL$124</f>
        <v>162.01126921626121</v>
      </c>
      <c r="BM69" s="450">
        <f xml:space="preserve"> Ops!BM$124</f>
        <v>161.03208022649267</v>
      </c>
      <c r="BN69" s="450">
        <f xml:space="preserve"> Ops!BN$124</f>
        <v>160.07814018602039</v>
      </c>
      <c r="BO69" s="450">
        <f xml:space="preserve"> Ops!BO$124</f>
        <v>160.87853088695044</v>
      </c>
      <c r="BP69" s="450">
        <f xml:space="preserve"> Ops!BP$124</f>
        <v>165.27587739786054</v>
      </c>
      <c r="BQ69" s="450">
        <f xml:space="preserve"> Ops!BQ$124</f>
        <v>164.27695725974161</v>
      </c>
      <c r="BR69" s="450">
        <f xml:space="preserve"> Ops!BR$124</f>
        <v>163.30379484988759</v>
      </c>
      <c r="BS69" s="450">
        <f xml:space="preserve"> Ops!BS$124</f>
        <v>164.12031382413704</v>
      </c>
      <c r="BT69" s="450">
        <f xml:space="preserve"> Ops!BT$124</f>
        <v>166.75345292505176</v>
      </c>
      <c r="BU69" s="450">
        <f xml:space="preserve"> Ops!BU$124</f>
        <v>167.58722018967705</v>
      </c>
      <c r="BV69" s="450">
        <f xml:space="preserve"> Ops!BV$124</f>
        <v>166.59444807007503</v>
      </c>
      <c r="BW69" s="450">
        <f xml:space="preserve"> Ops!BW$124</f>
        <v>167.42742031042542</v>
      </c>
      <c r="BX69" s="450">
        <f xml:space="preserve"> Ops!BX$124</f>
        <v>172.00376979891041</v>
      </c>
      <c r="BY69" s="450">
        <f xml:space="preserve"> Ops!BY$124</f>
        <v>170.96418657485106</v>
      </c>
      <c r="BZ69" s="450">
        <f xml:space="preserve"> Ops!BZ$124</f>
        <v>169.95140960003266</v>
      </c>
      <c r="CA69" s="450">
        <f xml:space="preserve"> Ops!CA$124</f>
        <v>170.80116664803279</v>
      </c>
      <c r="CB69" s="450">
        <f xml:space="preserve"> Ops!CB$124</f>
        <v>175.4697318697456</v>
      </c>
      <c r="CC69" s="450">
        <f xml:space="preserve"> Ops!CC$124</f>
        <v>174.40920052328011</v>
      </c>
      <c r="CD69" s="450">
        <f xml:space="preserve"> Ops!CD$124</f>
        <v>173.37601558539757</v>
      </c>
      <c r="CE69" s="450">
        <f xml:space="preserve"> Ops!CE$124</f>
        <v>174.24289566332459</v>
      </c>
      <c r="CF69" s="450">
        <f xml:space="preserve"> Ops!CF$124</f>
        <v>179.00553481145539</v>
      </c>
      <c r="CG69" s="450">
        <f xml:space="preserve"> Ops!CG$124</f>
        <v>177.92363322743006</v>
      </c>
      <c r="CH69" s="450">
        <f xml:space="preserve"> Ops!CH$124</f>
        <v>176.86962909581109</v>
      </c>
      <c r="CI69" s="450">
        <f xml:space="preserve"> Ops!CI$124</f>
        <v>177.75397724129016</v>
      </c>
      <c r="CJ69" s="450">
        <f xml:space="preserve"> Ops!CJ$124</f>
        <v>180.60585423878774</v>
      </c>
      <c r="CK69" s="450">
        <f xml:space="preserve"> Ops!CK$124</f>
        <v>181.50888350998162</v>
      </c>
      <c r="CL69" s="450">
        <f xml:space="preserve"> Ops!CL$124</f>
        <v>180.43364066744959</v>
      </c>
      <c r="CM69" s="450">
        <f xml:space="preserve"> Ops!CM$124</f>
        <v>181.33580887078688</v>
      </c>
      <c r="CN69" s="450">
        <f xml:space="preserve"> Ops!CN$124</f>
        <v>186.29232097992167</v>
      </c>
      <c r="CO69" s="450">
        <f xml:space="preserve"> Ops!CO$124</f>
        <v>185.1663783805925</v>
      </c>
      <c r="CP69" s="450">
        <f xml:space="preserve"> Ops!CP$124</f>
        <v>184.06946885649006</v>
      </c>
      <c r="CQ69" s="450">
        <f xml:space="preserve"> Ops!CQ$124</f>
        <v>184.98981620077245</v>
      </c>
      <c r="CR69" s="450">
        <f xml:space="preserve"> Ops!CR$124</f>
        <v>190.04620451026028</v>
      </c>
      <c r="CS69" s="450">
        <f xml:space="preserve"> Ops!CS$124</f>
        <v>188.89757360387955</v>
      </c>
      <c r="CT69" s="450">
        <f xml:space="preserve"> Ops!CT$124</f>
        <v>187.77856080372612</v>
      </c>
      <c r="CU69" s="450">
        <f xml:space="preserve"> Ops!CU$124</f>
        <v>188.71745360774469</v>
      </c>
      <c r="CV69" s="450">
        <f xml:space="preserve"> Ops!CV$124</f>
        <v>193.8757306730231</v>
      </c>
      <c r="CW69" s="450">
        <f xml:space="preserve"> Ops!CW$124</f>
        <v>192.70395427884546</v>
      </c>
      <c r="CX69" s="450">
        <f xml:space="preserve"> Ops!CX$124</f>
        <v>191.5623928105631</v>
      </c>
      <c r="CY69" s="450">
        <f xml:space="preserve"> Ops!CY$124</f>
        <v>192.52020477461599</v>
      </c>
      <c r="CZ69" s="450">
        <f xml:space="preserve"> Ops!CZ$124</f>
        <v>195.60899047759324</v>
      </c>
      <c r="DA69" s="450">
        <f xml:space="preserve"> Ops!DA$124</f>
        <v>196.58703542998126</v>
      </c>
      <c r="DB69" s="450">
        <f xml:space="preserve"> Ops!DB$124</f>
        <v>195.42247092661887</v>
      </c>
      <c r="DC69" s="450">
        <f xml:space="preserve"> Ops!DC$124</f>
        <v>196.39958328125181</v>
      </c>
      <c r="DD69" s="450">
        <f xml:space="preserve"> Ops!DD$124</f>
        <v>201.76783855760607</v>
      </c>
      <c r="DE69" s="450">
        <f xml:space="preserve"> Ops!DE$124</f>
        <v>200.54836261027981</v>
      </c>
      <c r="DF69" s="450">
        <f xml:space="preserve"> Ops!DF$124</f>
        <v>199.36033154916458</v>
      </c>
      <c r="DG69" s="450">
        <f xml:space="preserve"> Ops!DG$124</f>
        <v>200.35713320691048</v>
      </c>
      <c r="DH69" s="450">
        <f xml:space="preserve"> Ops!DH$124</f>
        <v>205.83356151456599</v>
      </c>
      <c r="DI69" s="450">
        <f xml:space="preserve"> Ops!DI$124</f>
        <v>0</v>
      </c>
      <c r="DJ69" s="450">
        <f xml:space="preserve"> Ops!DJ$124</f>
        <v>0</v>
      </c>
      <c r="DK69" s="450">
        <f xml:space="preserve"> Ops!DK$124</f>
        <v>0</v>
      </c>
      <c r="DL69" s="450">
        <f xml:space="preserve"> Ops!DL$124</f>
        <v>0</v>
      </c>
      <c r="DM69" s="450">
        <f xml:space="preserve"> Ops!DM$124</f>
        <v>0</v>
      </c>
      <c r="DN69" s="450">
        <f xml:space="preserve"> Ops!DN$124</f>
        <v>0</v>
      </c>
      <c r="DO69" s="450">
        <f xml:space="preserve"> Ops!DO$124</f>
        <v>0</v>
      </c>
      <c r="DP69" s="450">
        <f xml:space="preserve"> Ops!DP$124</f>
        <v>0</v>
      </c>
      <c r="DQ69" s="450">
        <f xml:space="preserve"> Ops!DQ$124</f>
        <v>0</v>
      </c>
      <c r="DR69" s="450">
        <f xml:space="preserve"> Ops!DR$124</f>
        <v>0</v>
      </c>
      <c r="DS69" s="450">
        <f xml:space="preserve"> Ops!DS$124</f>
        <v>0</v>
      </c>
      <c r="DT69" s="450">
        <f xml:space="preserve"> Ops!DT$124</f>
        <v>0</v>
      </c>
      <c r="DU69" s="450">
        <f xml:space="preserve"> Ops!DU$124</f>
        <v>0</v>
      </c>
      <c r="DV69" s="450">
        <f xml:space="preserve"> Ops!DV$124</f>
        <v>0</v>
      </c>
      <c r="DW69" s="450">
        <f xml:space="preserve"> Ops!DW$124</f>
        <v>0</v>
      </c>
      <c r="DX69" s="450">
        <f xml:space="preserve"> Ops!DX$124</f>
        <v>0</v>
      </c>
      <c r="DY69" s="450">
        <f xml:space="preserve"> Ops!DY$124</f>
        <v>0</v>
      </c>
      <c r="DZ69" s="450">
        <f xml:space="preserve"> Ops!DZ$124</f>
        <v>0</v>
      </c>
      <c r="EA69" s="450">
        <f xml:space="preserve"> Ops!EA$124</f>
        <v>0</v>
      </c>
    </row>
    <row r="70" spans="1:131" outlineLevel="1" x14ac:dyDescent="0.35">
      <c r="A70" s="176"/>
      <c r="D70" s="180"/>
      <c r="E70" s="367" t="s">
        <v>140</v>
      </c>
      <c r="F70" s="367"/>
      <c r="G70" s="367"/>
      <c r="H70" s="367"/>
      <c r="I70" s="367"/>
      <c r="J70" s="367"/>
      <c r="K70" s="367"/>
      <c r="L70" s="367"/>
      <c r="M70" s="367"/>
      <c r="N70" s="367"/>
      <c r="O70" s="367"/>
      <c r="P70" s="367"/>
      <c r="Q70" s="367"/>
      <c r="R70" s="367"/>
      <c r="S70" s="367"/>
      <c r="T70" s="367"/>
      <c r="U70" s="367"/>
      <c r="V70" s="367"/>
      <c r="W70" s="367"/>
      <c r="X70" s="367"/>
      <c r="Y70" s="367"/>
      <c r="Z70" s="367"/>
      <c r="AA70" s="367"/>
      <c r="AB70" s="367"/>
      <c r="AC70" s="367"/>
      <c r="AD70" s="367"/>
      <c r="AE70" s="367"/>
      <c r="AF70" s="367"/>
      <c r="AG70" s="367"/>
      <c r="AH70" s="367"/>
      <c r="AI70" s="367"/>
      <c r="AJ70" s="367"/>
      <c r="AK70" s="367"/>
      <c r="AL70" s="367"/>
      <c r="AM70" s="367"/>
      <c r="AN70" s="367"/>
      <c r="AO70" s="367"/>
      <c r="AP70" s="367"/>
      <c r="AQ70" s="367"/>
      <c r="AR70" s="367"/>
      <c r="AS70" s="367"/>
      <c r="AT70" s="367"/>
      <c r="AU70" s="367"/>
      <c r="AV70" s="367"/>
      <c r="AW70" s="367"/>
      <c r="AX70" s="367"/>
      <c r="AY70" s="367"/>
      <c r="AZ70" s="367"/>
      <c r="BA70" s="367"/>
      <c r="BB70" s="367"/>
      <c r="BC70" s="367"/>
      <c r="BD70" s="367"/>
      <c r="BE70" s="367"/>
      <c r="BF70" s="367"/>
      <c r="BG70" s="367"/>
      <c r="BH70" s="367"/>
      <c r="BI70" s="367"/>
      <c r="BJ70" s="367"/>
      <c r="BK70" s="367"/>
      <c r="BL70" s="367"/>
      <c r="BM70" s="367"/>
      <c r="BN70" s="367"/>
      <c r="BO70" s="367"/>
      <c r="BP70" s="367"/>
      <c r="BQ70" s="367"/>
      <c r="BR70" s="367"/>
      <c r="BS70" s="367"/>
      <c r="BT70" s="367"/>
      <c r="BU70" s="367"/>
      <c r="BV70" s="367"/>
      <c r="BW70" s="367"/>
      <c r="BX70" s="367"/>
      <c r="BY70" s="367"/>
      <c r="BZ70" s="367"/>
      <c r="CA70" s="367"/>
      <c r="CB70" s="367"/>
      <c r="CC70" s="367"/>
      <c r="CD70" s="367"/>
      <c r="CE70" s="367"/>
      <c r="CF70" s="367"/>
      <c r="CG70" s="367"/>
      <c r="CH70" s="367"/>
      <c r="CI70" s="367"/>
      <c r="CJ70" s="367"/>
      <c r="CK70" s="367"/>
      <c r="CL70" s="367"/>
      <c r="CM70" s="367"/>
      <c r="CN70" s="367"/>
      <c r="CO70" s="367"/>
      <c r="CP70" s="367"/>
      <c r="CQ70" s="367"/>
      <c r="CR70" s="367"/>
      <c r="CS70" s="367"/>
      <c r="CT70" s="367"/>
      <c r="CU70" s="367"/>
      <c r="CV70" s="367"/>
      <c r="CW70" s="367"/>
      <c r="CX70" s="367"/>
      <c r="CY70" s="367"/>
      <c r="CZ70" s="367"/>
      <c r="DA70" s="367"/>
      <c r="DB70" s="367"/>
      <c r="DC70" s="367"/>
      <c r="DD70" s="367"/>
      <c r="DE70" s="367"/>
      <c r="DF70" s="367"/>
      <c r="DG70" s="367"/>
      <c r="DH70" s="367"/>
      <c r="DI70" s="367"/>
      <c r="DJ70" s="367"/>
      <c r="DK70" s="367"/>
      <c r="DL70" s="367"/>
      <c r="DM70" s="367"/>
      <c r="DN70" s="367"/>
      <c r="DO70" s="367"/>
      <c r="DP70" s="367"/>
      <c r="DQ70" s="367"/>
      <c r="DR70" s="367"/>
      <c r="DS70" s="367"/>
      <c r="DT70" s="367"/>
      <c r="DU70" s="367"/>
      <c r="DV70" s="367"/>
      <c r="DW70" s="367"/>
      <c r="DX70" s="367"/>
      <c r="DY70" s="367"/>
      <c r="DZ70" s="367"/>
      <c r="EA70" s="367"/>
    </row>
    <row r="71" spans="1:131" outlineLevel="1" x14ac:dyDescent="0.35">
      <c r="A71" s="176"/>
      <c r="D71" s="180"/>
      <c r="E71" s="367" t="s">
        <v>141</v>
      </c>
      <c r="F71" s="367"/>
      <c r="G71" s="367"/>
      <c r="H71" s="367"/>
      <c r="I71" s="367"/>
      <c r="J71" s="367"/>
      <c r="K71" s="367"/>
      <c r="L71" s="367"/>
      <c r="M71" s="367"/>
      <c r="N71" s="367"/>
      <c r="O71" s="367"/>
      <c r="P71" s="367"/>
      <c r="Q71" s="367"/>
      <c r="R71" s="367"/>
      <c r="S71" s="367"/>
      <c r="T71" s="367"/>
      <c r="U71" s="367"/>
      <c r="V71" s="367"/>
      <c r="W71" s="367"/>
      <c r="X71" s="367"/>
      <c r="Y71" s="367"/>
      <c r="Z71" s="367"/>
      <c r="AA71" s="367"/>
      <c r="AB71" s="367"/>
      <c r="AC71" s="367"/>
      <c r="AD71" s="367"/>
      <c r="AE71" s="367"/>
      <c r="AF71" s="367"/>
      <c r="AG71" s="367"/>
      <c r="AH71" s="367"/>
      <c r="AI71" s="367"/>
      <c r="AJ71" s="367"/>
      <c r="AK71" s="367"/>
      <c r="AL71" s="367"/>
      <c r="AM71" s="367"/>
      <c r="AN71" s="367"/>
      <c r="AO71" s="367"/>
      <c r="AP71" s="367"/>
      <c r="AQ71" s="367"/>
      <c r="AR71" s="367"/>
      <c r="AS71" s="367"/>
      <c r="AT71" s="367"/>
      <c r="AU71" s="367"/>
      <c r="AV71" s="367"/>
      <c r="AW71" s="367"/>
      <c r="AX71" s="367"/>
      <c r="AY71" s="367"/>
      <c r="AZ71" s="367"/>
      <c r="BA71" s="367"/>
      <c r="BB71" s="367"/>
      <c r="BC71" s="367"/>
      <c r="BD71" s="367"/>
      <c r="BE71" s="367"/>
      <c r="BF71" s="367"/>
      <c r="BG71" s="367"/>
      <c r="BH71" s="367"/>
      <c r="BI71" s="367"/>
      <c r="BJ71" s="367"/>
      <c r="BK71" s="367"/>
      <c r="BL71" s="367"/>
      <c r="BM71" s="367"/>
      <c r="BN71" s="367"/>
      <c r="BO71" s="367"/>
      <c r="BP71" s="367"/>
      <c r="BQ71" s="367"/>
      <c r="BR71" s="367"/>
      <c r="BS71" s="367"/>
      <c r="BT71" s="367"/>
      <c r="BU71" s="367"/>
      <c r="BV71" s="367"/>
      <c r="BW71" s="367"/>
      <c r="BX71" s="367"/>
      <c r="BY71" s="367"/>
      <c r="BZ71" s="367"/>
      <c r="CA71" s="367"/>
      <c r="CB71" s="367"/>
      <c r="CC71" s="367"/>
      <c r="CD71" s="367"/>
      <c r="CE71" s="367"/>
      <c r="CF71" s="367"/>
      <c r="CG71" s="367"/>
      <c r="CH71" s="367"/>
      <c r="CI71" s="367"/>
      <c r="CJ71" s="367"/>
      <c r="CK71" s="367"/>
      <c r="CL71" s="367"/>
      <c r="CM71" s="367"/>
      <c r="CN71" s="367"/>
      <c r="CO71" s="367"/>
      <c r="CP71" s="367"/>
      <c r="CQ71" s="367"/>
      <c r="CR71" s="367"/>
      <c r="CS71" s="367"/>
      <c r="CT71" s="367"/>
      <c r="CU71" s="367"/>
      <c r="CV71" s="367"/>
      <c r="CW71" s="367"/>
      <c r="CX71" s="367"/>
      <c r="CY71" s="367"/>
      <c r="CZ71" s="367"/>
      <c r="DA71" s="367"/>
      <c r="DB71" s="367"/>
      <c r="DC71" s="367"/>
      <c r="DD71" s="367"/>
      <c r="DE71" s="367"/>
      <c r="DF71" s="367"/>
      <c r="DG71" s="367"/>
      <c r="DH71" s="367"/>
      <c r="DI71" s="367"/>
      <c r="DJ71" s="367"/>
      <c r="DK71" s="367"/>
      <c r="DL71" s="367"/>
      <c r="DM71" s="367"/>
      <c r="DN71" s="367"/>
      <c r="DO71" s="367"/>
      <c r="DP71" s="367"/>
      <c r="DQ71" s="367"/>
      <c r="DR71" s="367"/>
      <c r="DS71" s="367"/>
      <c r="DT71" s="367"/>
      <c r="DU71" s="367"/>
      <c r="DV71" s="367"/>
      <c r="DW71" s="367"/>
      <c r="DX71" s="367"/>
      <c r="DY71" s="367"/>
      <c r="DZ71" s="367"/>
      <c r="EA71" s="367"/>
    </row>
    <row r="72" spans="1:131" outlineLevel="1" x14ac:dyDescent="0.35">
      <c r="A72" s="176"/>
      <c r="D72" s="180"/>
      <c r="E72" s="367" t="s">
        <v>142</v>
      </c>
      <c r="F72" s="367"/>
      <c r="G72" s="367"/>
      <c r="H72" s="367"/>
      <c r="I72" s="367"/>
      <c r="J72" s="367"/>
      <c r="K72" s="367"/>
      <c r="L72" s="367"/>
      <c r="M72" s="367"/>
      <c r="N72" s="367"/>
      <c r="O72" s="367"/>
      <c r="P72" s="367"/>
      <c r="Q72" s="367"/>
      <c r="R72" s="367"/>
      <c r="S72" s="367"/>
      <c r="T72" s="367"/>
      <c r="U72" s="367"/>
      <c r="V72" s="367"/>
      <c r="W72" s="367"/>
      <c r="X72" s="367"/>
      <c r="Y72" s="367"/>
      <c r="Z72" s="367"/>
      <c r="AA72" s="367"/>
      <c r="AB72" s="367"/>
      <c r="AC72" s="367"/>
      <c r="AD72" s="367"/>
      <c r="AE72" s="367"/>
      <c r="AF72" s="367"/>
      <c r="AG72" s="367"/>
      <c r="AH72" s="367"/>
      <c r="AI72" s="367"/>
      <c r="AJ72" s="367"/>
      <c r="AK72" s="367"/>
      <c r="AL72" s="367"/>
      <c r="AM72" s="367"/>
      <c r="AN72" s="367"/>
      <c r="AO72" s="367"/>
      <c r="AP72" s="367"/>
      <c r="AQ72" s="367"/>
      <c r="AR72" s="367"/>
      <c r="AS72" s="367"/>
      <c r="AT72" s="367"/>
      <c r="AU72" s="367"/>
      <c r="AV72" s="367"/>
      <c r="AW72" s="367"/>
      <c r="AX72" s="367"/>
      <c r="AY72" s="367"/>
      <c r="AZ72" s="367"/>
      <c r="BA72" s="367"/>
      <c r="BB72" s="367"/>
      <c r="BC72" s="367"/>
      <c r="BD72" s="367"/>
      <c r="BE72" s="367"/>
      <c r="BF72" s="367"/>
      <c r="BG72" s="367"/>
      <c r="BH72" s="367"/>
      <c r="BI72" s="367"/>
      <c r="BJ72" s="367"/>
      <c r="BK72" s="367"/>
      <c r="BL72" s="367"/>
      <c r="BM72" s="367"/>
      <c r="BN72" s="367"/>
      <c r="BO72" s="367"/>
      <c r="BP72" s="367"/>
      <c r="BQ72" s="367"/>
      <c r="BR72" s="367"/>
      <c r="BS72" s="367"/>
      <c r="BT72" s="367"/>
      <c r="BU72" s="367"/>
      <c r="BV72" s="367"/>
      <c r="BW72" s="367"/>
      <c r="BX72" s="367"/>
      <c r="BY72" s="367"/>
      <c r="BZ72" s="367"/>
      <c r="CA72" s="367"/>
      <c r="CB72" s="367"/>
      <c r="CC72" s="367"/>
      <c r="CD72" s="367"/>
      <c r="CE72" s="367"/>
      <c r="CF72" s="367"/>
      <c r="CG72" s="367"/>
      <c r="CH72" s="367"/>
      <c r="CI72" s="367"/>
      <c r="CJ72" s="367"/>
      <c r="CK72" s="367"/>
      <c r="CL72" s="367"/>
      <c r="CM72" s="367"/>
      <c r="CN72" s="367"/>
      <c r="CO72" s="367"/>
      <c r="CP72" s="367"/>
      <c r="CQ72" s="367"/>
      <c r="CR72" s="367"/>
      <c r="CS72" s="367"/>
      <c r="CT72" s="367"/>
      <c r="CU72" s="367"/>
      <c r="CV72" s="367"/>
      <c r="CW72" s="367"/>
      <c r="CX72" s="367"/>
      <c r="CY72" s="367"/>
      <c r="CZ72" s="367"/>
      <c r="DA72" s="367"/>
      <c r="DB72" s="367"/>
      <c r="DC72" s="367"/>
      <c r="DD72" s="367"/>
      <c r="DE72" s="367"/>
      <c r="DF72" s="367"/>
      <c r="DG72" s="367"/>
      <c r="DH72" s="367"/>
      <c r="DI72" s="367"/>
      <c r="DJ72" s="367"/>
      <c r="DK72" s="367"/>
      <c r="DL72" s="367"/>
      <c r="DM72" s="367"/>
      <c r="DN72" s="367"/>
      <c r="DO72" s="367"/>
      <c r="DP72" s="367"/>
      <c r="DQ72" s="367"/>
      <c r="DR72" s="367"/>
      <c r="DS72" s="367"/>
      <c r="DT72" s="367"/>
      <c r="DU72" s="367"/>
      <c r="DV72" s="367"/>
      <c r="DW72" s="367"/>
      <c r="DX72" s="367"/>
      <c r="DY72" s="367"/>
      <c r="DZ72" s="367"/>
      <c r="EA72" s="367"/>
    </row>
    <row r="73" spans="1:131" s="562" customFormat="1" outlineLevel="1" x14ac:dyDescent="0.35">
      <c r="A73" s="176"/>
      <c r="B73" s="176"/>
      <c r="C73" s="177"/>
      <c r="D73" s="180"/>
      <c r="E73" s="450" t="str">
        <f xml:space="preserve"> Equity!E$16</f>
        <v>Share capital balance</v>
      </c>
      <c r="F73" s="450">
        <f xml:space="preserve"> Equity!F$16</f>
        <v>0</v>
      </c>
      <c r="G73" s="450" t="str">
        <f xml:space="preserve"> Equity!G$16</f>
        <v>$ 000s</v>
      </c>
      <c r="H73" s="450">
        <f xml:space="preserve"> Equity!H$16</f>
        <v>0</v>
      </c>
      <c r="I73" s="450">
        <f xml:space="preserve"> Equity!I$16</f>
        <v>0</v>
      </c>
      <c r="J73" s="450">
        <f xml:space="preserve"> Equity!J$16</f>
        <v>0</v>
      </c>
      <c r="K73" s="450">
        <f xml:space="preserve"> Equity!K$16</f>
        <v>0</v>
      </c>
      <c r="L73" s="450">
        <f xml:space="preserve"> Equity!L$16</f>
        <v>100000</v>
      </c>
      <c r="M73" s="450">
        <f xml:space="preserve"> Equity!M$16</f>
        <v>100000</v>
      </c>
      <c r="N73" s="450">
        <f xml:space="preserve"> Equity!N$16</f>
        <v>100000</v>
      </c>
      <c r="O73" s="450">
        <f xml:space="preserve"> Equity!O$16</f>
        <v>100000</v>
      </c>
      <c r="P73" s="450">
        <f xml:space="preserve"> Equity!P$16</f>
        <v>100000</v>
      </c>
      <c r="Q73" s="450">
        <f xml:space="preserve"> Equity!Q$16</f>
        <v>100000</v>
      </c>
      <c r="R73" s="450">
        <f xml:space="preserve"> Equity!R$16</f>
        <v>100000</v>
      </c>
      <c r="S73" s="450">
        <f xml:space="preserve"> Equity!S$16</f>
        <v>100000</v>
      </c>
      <c r="T73" s="450">
        <f xml:space="preserve"> Equity!T$16</f>
        <v>100000</v>
      </c>
      <c r="U73" s="450">
        <f xml:space="preserve"> Equity!U$16</f>
        <v>100000</v>
      </c>
      <c r="V73" s="450">
        <f xml:space="preserve"> Equity!V$16</f>
        <v>100000</v>
      </c>
      <c r="W73" s="450">
        <f xml:space="preserve"> Equity!W$16</f>
        <v>100000</v>
      </c>
      <c r="X73" s="450">
        <f xml:space="preserve"> Equity!X$16</f>
        <v>100000</v>
      </c>
      <c r="Y73" s="450">
        <f xml:space="preserve"> Equity!Y$16</f>
        <v>100000</v>
      </c>
      <c r="Z73" s="450">
        <f xml:space="preserve"> Equity!Z$16</f>
        <v>100000</v>
      </c>
      <c r="AA73" s="450">
        <f xml:space="preserve"> Equity!AA$16</f>
        <v>100000</v>
      </c>
      <c r="AB73" s="450">
        <f xml:space="preserve"> Equity!AB$16</f>
        <v>100000</v>
      </c>
      <c r="AC73" s="450">
        <f xml:space="preserve"> Equity!AC$16</f>
        <v>100000</v>
      </c>
      <c r="AD73" s="450">
        <f xml:space="preserve"> Equity!AD$16</f>
        <v>100000</v>
      </c>
      <c r="AE73" s="450">
        <f xml:space="preserve"> Equity!AE$16</f>
        <v>100000</v>
      </c>
      <c r="AF73" s="450">
        <f xml:space="preserve"> Equity!AF$16</f>
        <v>100000</v>
      </c>
      <c r="AG73" s="450">
        <f xml:space="preserve"> Equity!AG$16</f>
        <v>100000</v>
      </c>
      <c r="AH73" s="450">
        <f xml:space="preserve"> Equity!AH$16</f>
        <v>100000</v>
      </c>
      <c r="AI73" s="450">
        <f xml:space="preserve"> Equity!AI$16</f>
        <v>100000</v>
      </c>
      <c r="AJ73" s="450">
        <f xml:space="preserve"> Equity!AJ$16</f>
        <v>100000</v>
      </c>
      <c r="AK73" s="450">
        <f xml:space="preserve"> Equity!AK$16</f>
        <v>100000</v>
      </c>
      <c r="AL73" s="450">
        <f xml:space="preserve"> Equity!AL$16</f>
        <v>100000</v>
      </c>
      <c r="AM73" s="450">
        <f xml:space="preserve"> Equity!AM$16</f>
        <v>100000</v>
      </c>
      <c r="AN73" s="450">
        <f xml:space="preserve"> Equity!AN$16</f>
        <v>100000</v>
      </c>
      <c r="AO73" s="450">
        <f xml:space="preserve"> Equity!AO$16</f>
        <v>100000</v>
      </c>
      <c r="AP73" s="450">
        <f xml:space="preserve"> Equity!AP$16</f>
        <v>100000</v>
      </c>
      <c r="AQ73" s="450">
        <f xml:space="preserve"> Equity!AQ$16</f>
        <v>100000</v>
      </c>
      <c r="AR73" s="450">
        <f xml:space="preserve"> Equity!AR$16</f>
        <v>100000</v>
      </c>
      <c r="AS73" s="450">
        <f xml:space="preserve"> Equity!AS$16</f>
        <v>100000</v>
      </c>
      <c r="AT73" s="450">
        <f xml:space="preserve"> Equity!AT$16</f>
        <v>100000</v>
      </c>
      <c r="AU73" s="450">
        <f xml:space="preserve"> Equity!AU$16</f>
        <v>100000</v>
      </c>
      <c r="AV73" s="450">
        <f xml:space="preserve"> Equity!AV$16</f>
        <v>100000</v>
      </c>
      <c r="AW73" s="450">
        <f xml:space="preserve"> Equity!AW$16</f>
        <v>100000</v>
      </c>
      <c r="AX73" s="450">
        <f xml:space="preserve"> Equity!AX$16</f>
        <v>100000</v>
      </c>
      <c r="AY73" s="450">
        <f xml:space="preserve"> Equity!AY$16</f>
        <v>100000</v>
      </c>
      <c r="AZ73" s="450">
        <f xml:space="preserve"> Equity!AZ$16</f>
        <v>100000</v>
      </c>
      <c r="BA73" s="450">
        <f xml:space="preserve"> Equity!BA$16</f>
        <v>100000</v>
      </c>
      <c r="BB73" s="450">
        <f xml:space="preserve"> Equity!BB$16</f>
        <v>100000</v>
      </c>
      <c r="BC73" s="450">
        <f xml:space="preserve"> Equity!BC$16</f>
        <v>100000</v>
      </c>
      <c r="BD73" s="450">
        <f xml:space="preserve"> Equity!BD$16</f>
        <v>100000</v>
      </c>
      <c r="BE73" s="450">
        <f xml:space="preserve"> Equity!BE$16</f>
        <v>100000</v>
      </c>
      <c r="BF73" s="450">
        <f xml:space="preserve"> Equity!BF$16</f>
        <v>100000</v>
      </c>
      <c r="BG73" s="450">
        <f xml:space="preserve"> Equity!BG$16</f>
        <v>100000</v>
      </c>
      <c r="BH73" s="450">
        <f xml:space="preserve"> Equity!BH$16</f>
        <v>100000</v>
      </c>
      <c r="BI73" s="450">
        <f xml:space="preserve"> Equity!BI$16</f>
        <v>100000</v>
      </c>
      <c r="BJ73" s="450">
        <f xml:space="preserve"> Equity!BJ$16</f>
        <v>100000</v>
      </c>
      <c r="BK73" s="450">
        <f xml:space="preserve"> Equity!BK$16</f>
        <v>100000</v>
      </c>
      <c r="BL73" s="450">
        <f xml:space="preserve"> Equity!BL$16</f>
        <v>100000</v>
      </c>
      <c r="BM73" s="450">
        <f xml:space="preserve"> Equity!BM$16</f>
        <v>100000</v>
      </c>
      <c r="BN73" s="450">
        <f xml:space="preserve"> Equity!BN$16</f>
        <v>100000</v>
      </c>
      <c r="BO73" s="450">
        <f xml:space="preserve"> Equity!BO$16</f>
        <v>100000</v>
      </c>
      <c r="BP73" s="450">
        <f xml:space="preserve"> Equity!BP$16</f>
        <v>100000</v>
      </c>
      <c r="BQ73" s="450">
        <f xml:space="preserve"> Equity!BQ$16</f>
        <v>100000</v>
      </c>
      <c r="BR73" s="450">
        <f xml:space="preserve"> Equity!BR$16</f>
        <v>100000</v>
      </c>
      <c r="BS73" s="450">
        <f xml:space="preserve"> Equity!BS$16</f>
        <v>100000</v>
      </c>
      <c r="BT73" s="450">
        <f xml:space="preserve"> Equity!BT$16</f>
        <v>100000</v>
      </c>
      <c r="BU73" s="450">
        <f xml:space="preserve"> Equity!BU$16</f>
        <v>100000</v>
      </c>
      <c r="BV73" s="450">
        <f xml:space="preserve"> Equity!BV$16</f>
        <v>100000</v>
      </c>
      <c r="BW73" s="450">
        <f xml:space="preserve"> Equity!BW$16</f>
        <v>100000</v>
      </c>
      <c r="BX73" s="450">
        <f xml:space="preserve"> Equity!BX$16</f>
        <v>100000</v>
      </c>
      <c r="BY73" s="450">
        <f xml:space="preserve"> Equity!BY$16</f>
        <v>100000</v>
      </c>
      <c r="BZ73" s="450">
        <f xml:space="preserve"> Equity!BZ$16</f>
        <v>100000</v>
      </c>
      <c r="CA73" s="450">
        <f xml:space="preserve"> Equity!CA$16</f>
        <v>100000</v>
      </c>
      <c r="CB73" s="450">
        <f xml:space="preserve"> Equity!CB$16</f>
        <v>100000</v>
      </c>
      <c r="CC73" s="450">
        <f xml:space="preserve"> Equity!CC$16</f>
        <v>100000</v>
      </c>
      <c r="CD73" s="450">
        <f xml:space="preserve"> Equity!CD$16</f>
        <v>100000</v>
      </c>
      <c r="CE73" s="450">
        <f xml:space="preserve"> Equity!CE$16</f>
        <v>100000</v>
      </c>
      <c r="CF73" s="450">
        <f xml:space="preserve"> Equity!CF$16</f>
        <v>100000</v>
      </c>
      <c r="CG73" s="450">
        <f xml:space="preserve"> Equity!CG$16</f>
        <v>100000</v>
      </c>
      <c r="CH73" s="450">
        <f xml:space="preserve"> Equity!CH$16</f>
        <v>100000</v>
      </c>
      <c r="CI73" s="450">
        <f xml:space="preserve"> Equity!CI$16</f>
        <v>100000</v>
      </c>
      <c r="CJ73" s="450">
        <f xml:space="preserve"> Equity!CJ$16</f>
        <v>100000</v>
      </c>
      <c r="CK73" s="450">
        <f xml:space="preserve"> Equity!CK$16</f>
        <v>100000</v>
      </c>
      <c r="CL73" s="450">
        <f xml:space="preserve"> Equity!CL$16</f>
        <v>100000</v>
      </c>
      <c r="CM73" s="450">
        <f xml:space="preserve"> Equity!CM$16</f>
        <v>100000</v>
      </c>
      <c r="CN73" s="450">
        <f xml:space="preserve"> Equity!CN$16</f>
        <v>100000</v>
      </c>
      <c r="CO73" s="450">
        <f xml:space="preserve"> Equity!CO$16</f>
        <v>100000</v>
      </c>
      <c r="CP73" s="450">
        <f xml:space="preserve"> Equity!CP$16</f>
        <v>100000</v>
      </c>
      <c r="CQ73" s="450">
        <f xml:space="preserve"> Equity!CQ$16</f>
        <v>100000</v>
      </c>
      <c r="CR73" s="450">
        <f xml:space="preserve"> Equity!CR$16</f>
        <v>100000</v>
      </c>
      <c r="CS73" s="450">
        <f xml:space="preserve"> Equity!CS$16</f>
        <v>100000</v>
      </c>
      <c r="CT73" s="450">
        <f xml:space="preserve"> Equity!CT$16</f>
        <v>100000</v>
      </c>
      <c r="CU73" s="450">
        <f xml:space="preserve"> Equity!CU$16</f>
        <v>100000</v>
      </c>
      <c r="CV73" s="450">
        <f xml:space="preserve"> Equity!CV$16</f>
        <v>100000</v>
      </c>
      <c r="CW73" s="450">
        <f xml:space="preserve"> Equity!CW$16</f>
        <v>100000</v>
      </c>
      <c r="CX73" s="450">
        <f xml:space="preserve"> Equity!CX$16</f>
        <v>100000</v>
      </c>
      <c r="CY73" s="450">
        <f xml:space="preserve"> Equity!CY$16</f>
        <v>100000</v>
      </c>
      <c r="CZ73" s="450">
        <f xml:space="preserve"> Equity!CZ$16</f>
        <v>100000</v>
      </c>
      <c r="DA73" s="450">
        <f xml:space="preserve"> Equity!DA$16</f>
        <v>100000</v>
      </c>
      <c r="DB73" s="450">
        <f xml:space="preserve"> Equity!DB$16</f>
        <v>100000</v>
      </c>
      <c r="DC73" s="450">
        <f xml:space="preserve"> Equity!DC$16</f>
        <v>100000</v>
      </c>
      <c r="DD73" s="450">
        <f xml:space="preserve"> Equity!DD$16</f>
        <v>100000</v>
      </c>
      <c r="DE73" s="450">
        <f xml:space="preserve"> Equity!DE$16</f>
        <v>100000</v>
      </c>
      <c r="DF73" s="450">
        <f xml:space="preserve"> Equity!DF$16</f>
        <v>100000</v>
      </c>
      <c r="DG73" s="450">
        <f xml:space="preserve"> Equity!DG$16</f>
        <v>100000</v>
      </c>
      <c r="DH73" s="450">
        <f xml:space="preserve"> Equity!DH$16</f>
        <v>100000</v>
      </c>
      <c r="DI73" s="450">
        <f xml:space="preserve"> Equity!DI$16</f>
        <v>100000</v>
      </c>
      <c r="DJ73" s="450">
        <f xml:space="preserve"> Equity!DJ$16</f>
        <v>100000</v>
      </c>
      <c r="DK73" s="450">
        <f xml:space="preserve"> Equity!DK$16</f>
        <v>100000</v>
      </c>
      <c r="DL73" s="450">
        <f xml:space="preserve"> Equity!DL$16</f>
        <v>100000</v>
      </c>
      <c r="DM73" s="450">
        <f xml:space="preserve"> Equity!DM$16</f>
        <v>100000</v>
      </c>
      <c r="DN73" s="450">
        <f xml:space="preserve"> Equity!DN$16</f>
        <v>100000</v>
      </c>
      <c r="DO73" s="450">
        <f xml:space="preserve"> Equity!DO$16</f>
        <v>100000</v>
      </c>
      <c r="DP73" s="450">
        <f xml:space="preserve"> Equity!DP$16</f>
        <v>100000</v>
      </c>
      <c r="DQ73" s="450">
        <f xml:space="preserve"> Equity!DQ$16</f>
        <v>100000</v>
      </c>
      <c r="DR73" s="450">
        <f xml:space="preserve"> Equity!DR$16</f>
        <v>100000</v>
      </c>
      <c r="DS73" s="450">
        <f xml:space="preserve"> Equity!DS$16</f>
        <v>100000</v>
      </c>
      <c r="DT73" s="450">
        <f xml:space="preserve"> Equity!DT$16</f>
        <v>100000</v>
      </c>
      <c r="DU73" s="450">
        <f xml:space="preserve"> Equity!DU$16</f>
        <v>100000</v>
      </c>
      <c r="DV73" s="450">
        <f xml:space="preserve"> Equity!DV$16</f>
        <v>100000</v>
      </c>
      <c r="DW73" s="450">
        <f xml:space="preserve"> Equity!DW$16</f>
        <v>100000</v>
      </c>
      <c r="DX73" s="450">
        <f xml:space="preserve"> Equity!DX$16</f>
        <v>100000</v>
      </c>
      <c r="DY73" s="450">
        <f xml:space="preserve"> Equity!DY$16</f>
        <v>100000</v>
      </c>
      <c r="DZ73" s="450">
        <f xml:space="preserve"> Equity!DZ$16</f>
        <v>100000</v>
      </c>
      <c r="EA73" s="450">
        <f xml:space="preserve"> Equity!EA$16</f>
        <v>100000</v>
      </c>
    </row>
    <row r="74" spans="1:131" s="449" customFormat="1" outlineLevel="1" x14ac:dyDescent="0.35">
      <c r="A74" s="176"/>
      <c r="B74" s="176"/>
      <c r="C74" s="177"/>
      <c r="D74" s="180"/>
      <c r="E74" s="450" t="str">
        <f xml:space="preserve"> Equity!E$28</f>
        <v>Retained earnings balance</v>
      </c>
      <c r="F74" s="450">
        <f xml:space="preserve"> Equity!F$28</f>
        <v>0</v>
      </c>
      <c r="G74" s="450" t="str">
        <f xml:space="preserve"> Equity!G$28</f>
        <v>$ 000s</v>
      </c>
      <c r="H74" s="450">
        <f xml:space="preserve"> Equity!H$28</f>
        <v>0</v>
      </c>
      <c r="I74" s="450">
        <f xml:space="preserve"> Equity!I$28</f>
        <v>0</v>
      </c>
      <c r="J74" s="450">
        <f xml:space="preserve"> Equity!J$28</f>
        <v>0</v>
      </c>
      <c r="K74" s="450">
        <f xml:space="preserve"> Equity!K$28</f>
        <v>0</v>
      </c>
      <c r="L74" s="450">
        <f xml:space="preserve"> Equity!L$28</f>
        <v>0</v>
      </c>
      <c r="M74" s="450">
        <f xml:space="preserve"> Equity!M$28</f>
        <v>3305.3983516483513</v>
      </c>
      <c r="N74" s="450">
        <f xml:space="preserve"> Equity!N$28</f>
        <v>3577.252377717391</v>
      </c>
      <c r="O74" s="450">
        <f xml:space="preserve"> Equity!O$28</f>
        <v>1469.2571178668468</v>
      </c>
      <c r="P74" s="450">
        <f xml:space="preserve"> Equity!P$28</f>
        <v>1501.2728540885414</v>
      </c>
      <c r="Q74" s="450">
        <f xml:space="preserve"> Equity!Q$28</f>
        <v>3285.831862875953</v>
      </c>
      <c r="R74" s="450">
        <f xml:space="preserve"> Equity!R$28</f>
        <v>3556.3518741554917</v>
      </c>
      <c r="S74" s="450">
        <f xml:space="preserve"> Equity!S$28</f>
        <v>1458.8286367709134</v>
      </c>
      <c r="T74" s="450">
        <f xml:space="preserve"> Equity!T$28</f>
        <v>1490.5998450482921</v>
      </c>
      <c r="U74" s="450">
        <f xml:space="preserve"> Equity!U$28</f>
        <v>3266.2998155808236</v>
      </c>
      <c r="V74" s="450">
        <f xml:space="preserve"> Equity!V$28</f>
        <v>3535.4928215995997</v>
      </c>
      <c r="W74" s="450">
        <f xml:space="preserve"> Equity!W$28</f>
        <v>1448.3891944087372</v>
      </c>
      <c r="X74" s="450">
        <f xml:space="preserve"> Equity!X$28</f>
        <v>1463.6525672529058</v>
      </c>
      <c r="Y74" s="450">
        <f xml:space="preserve"> Equity!Y$28</f>
        <v>3246.8007708604446</v>
      </c>
      <c r="Z74" s="450">
        <f xml:space="preserve"> Equity!Z$28</f>
        <v>3514.6737537827839</v>
      </c>
      <c r="AA74" s="450">
        <f xml:space="preserve"> Equity!AA$28</f>
        <v>1437.937578970741</v>
      </c>
      <c r="AB74" s="450">
        <f xml:space="preserve"> Equity!AB$28</f>
        <v>1469.2181956813215</v>
      </c>
      <c r="AC74" s="450">
        <f xml:space="preserve"> Equity!AC$28</f>
        <v>3227.333271429211</v>
      </c>
      <c r="AD74" s="450">
        <f xml:space="preserve"> Equity!AD$28</f>
        <v>3493.8931863424768</v>
      </c>
      <c r="AE74" s="450">
        <f xml:space="preserve"> Equity!AE$28</f>
        <v>1427.4725591588094</v>
      </c>
      <c r="AF74" s="450">
        <f xml:space="preserve"> Equity!AF$28</f>
        <v>1458.5070474693957</v>
      </c>
      <c r="AG74" s="450">
        <f xml:space="preserve"> Equity!AG$28</f>
        <v>3207.8958411952049</v>
      </c>
      <c r="AH74" s="450">
        <f xml:space="preserve"> Equity!AH$28</f>
        <v>3473.1496163988686</v>
      </c>
      <c r="AI74" s="450">
        <f xml:space="preserve"> Equity!AI$28</f>
        <v>1416.9928837690418</v>
      </c>
      <c r="AJ74" s="450">
        <f xml:space="preserve"> Equity!AJ$28</f>
        <v>1447.7806445093884</v>
      </c>
      <c r="AK74" s="450">
        <f xml:space="preserve"> Equity!AK$28</f>
        <v>3188.4869848287185</v>
      </c>
      <c r="AL74" s="450">
        <f xml:space="preserve"> Equity!AL$28</f>
        <v>3452.4415221250974</v>
      </c>
      <c r="AM74" s="450">
        <f xml:space="preserve"> Equity!AM$28</f>
        <v>1406.497281266249</v>
      </c>
      <c r="AN74" s="450">
        <f xml:space="preserve"> Equity!AN$28</f>
        <v>1421.2460586251823</v>
      </c>
      <c r="AO74" s="450">
        <f xml:space="preserve"> Equity!AO$28</f>
        <v>3169.1051873223228</v>
      </c>
      <c r="AP74" s="450">
        <f xml:space="preserve"> Equity!AP$28</f>
        <v>3431.767362309045</v>
      </c>
      <c r="AQ74" s="450">
        <f xml:space="preserve"> Equity!AQ$28</f>
        <v>1395.9844593499697</v>
      </c>
      <c r="AR74" s="450">
        <f xml:space="preserve"> Equity!AR$28</f>
        <v>1426.2768317973464</v>
      </c>
      <c r="AS74" s="450">
        <f xml:space="preserve"> Equity!AS$28</f>
        <v>3149.7489135423521</v>
      </c>
      <c r="AT74" s="450">
        <f xml:space="preserve"> Equity!AT$28</f>
        <v>3411.1255759066071</v>
      </c>
      <c r="AU74" s="450">
        <f xml:space="preserve"> Equity!AU$28</f>
        <v>1385.4531045118906</v>
      </c>
      <c r="AV74" s="450">
        <f xml:space="preserve"> Equity!AV$28</f>
        <v>1415.4967469723397</v>
      </c>
      <c r="AW74" s="450">
        <f xml:space="preserve"> Equity!AW$28</f>
        <v>3130.4166077715859</v>
      </c>
      <c r="AX74" s="450">
        <f xml:space="preserve"> Equity!AX$28</f>
        <v>3390.5145815862134</v>
      </c>
      <c r="AY74" s="450">
        <f xml:space="preserve"> Equity!AY$28</f>
        <v>1374.9018815844415</v>
      </c>
      <c r="AZ74" s="450">
        <f xml:space="preserve"> Equity!AZ$28</f>
        <v>1404.6960563349389</v>
      </c>
      <c r="BA74" s="450">
        <f xml:space="preserve"> Equity!BA$28</f>
        <v>3111.1066932430044</v>
      </c>
      <c r="BB74" s="450">
        <f xml:space="preserve"> Equity!BB$28</f>
        <v>3369.932777264471</v>
      </c>
      <c r="BC74" s="450">
        <f xml:space="preserve"> Equity!BC$28</f>
        <v>1364.3294332804417</v>
      </c>
      <c r="BD74" s="450">
        <f xml:space="preserve"> Equity!BD$28</f>
        <v>1378.5560767258448</v>
      </c>
      <c r="BE74" s="450">
        <f xml:space="preserve"> Equity!BE$28</f>
        <v>3091.8175716643709</v>
      </c>
      <c r="BF74" s="450">
        <f xml:space="preserve"> Equity!BF$28</f>
        <v>3349.3785396327066</v>
      </c>
      <c r="BG74" s="450">
        <f xml:space="preserve"> Equity!BG$28</f>
        <v>1353.7343797235562</v>
      </c>
      <c r="BH74" s="450">
        <f xml:space="preserve"> Equity!BH$28</f>
        <v>1383.0272607399497</v>
      </c>
      <c r="BI74" s="450">
        <f xml:space="preserve"> Equity!BI$28</f>
        <v>3072.5476227335166</v>
      </c>
      <c r="BJ74" s="450">
        <f xml:space="preserve"> Equity!BJ$28</f>
        <v>3328.8502236742725</v>
      </c>
      <c r="BK74" s="450">
        <f xml:space="preserve"> Equity!BK$28</f>
        <v>1343.115317969447</v>
      </c>
      <c r="BL74" s="450">
        <f xml:space="preserve"> Equity!BL$28</f>
        <v>1372.1562988204291</v>
      </c>
      <c r="BM74" s="450">
        <f xml:space="preserve"> Equity!BM$28</f>
        <v>3053.295203644097</v>
      </c>
      <c r="BN74" s="450">
        <f xml:space="preserve"> Equity!BN$28</f>
        <v>3308.3461621723636</v>
      </c>
      <c r="BO74" s="450">
        <f xml:space="preserve"> Equity!BO$28</f>
        <v>1332.4708215173569</v>
      </c>
      <c r="BP74" s="450">
        <f xml:space="preserve"> Equity!BP$28</f>
        <v>1361.2590161709875</v>
      </c>
      <c r="BQ74" s="450">
        <f xml:space="preserve"> Equity!BQ$28</f>
        <v>3034.0586485816443</v>
      </c>
      <c r="BR74" s="450">
        <f xml:space="preserve"> Equity!BR$28</f>
        <v>3287.8646652082061</v>
      </c>
      <c r="BS74" s="450">
        <f xml:space="preserve"> Equity!BS$28</f>
        <v>1321.799439811989</v>
      </c>
      <c r="BT74" s="450">
        <f xml:space="preserve"> Equity!BT$28</f>
        <v>1335.495089212571</v>
      </c>
      <c r="BU74" s="450">
        <f xml:space="preserve"> Equity!BU$28</f>
        <v>3014.8362682097113</v>
      </c>
      <c r="BV74" s="450">
        <f xml:space="preserve"> Equity!BV$28</f>
        <v>3267.4040196494216</v>
      </c>
      <c r="BW74" s="450">
        <f xml:space="preserve"> Equity!BW$28</f>
        <v>1311.0996977354712</v>
      </c>
      <c r="BX74" s="450">
        <f xml:space="preserve"> Equity!BX$28</f>
        <v>1339.3795064257852</v>
      </c>
      <c r="BY74" s="450">
        <f xml:space="preserve"> Equity!BY$28</f>
        <v>2995.626349145934</v>
      </c>
      <c r="BZ74" s="450">
        <f xml:space="preserve"> Equity!BZ$28</f>
        <v>3246.9624886283236</v>
      </c>
      <c r="CA74" s="450">
        <f xml:space="preserve"> Equity!CA$28</f>
        <v>1300.3700950891789</v>
      </c>
      <c r="CB74" s="450">
        <f xml:space="preserve"> Equity!CB$28</f>
        <v>1328.394224572738</v>
      </c>
      <c r="CC74" s="450">
        <f xml:space="preserve"> Equity!CC$28</f>
        <v>2976.4271534277509</v>
      </c>
      <c r="CD74" s="450">
        <f xml:space="preserve"> Equity!CD$28</f>
        <v>3226.5383110099829</v>
      </c>
      <c r="CE74" s="450">
        <f xml:space="preserve"> Equity!CE$28</f>
        <v>1289.6091060652429</v>
      </c>
      <c r="CF74" s="450">
        <f xml:space="preserve"> Equity!CF$28</f>
        <v>1317.3765113999702</v>
      </c>
      <c r="CG74" s="450">
        <f xml:space="preserve"> Equity!CG$28</f>
        <v>2957.2369179676252</v>
      </c>
      <c r="CH74" s="450">
        <f xml:space="preserve"> Equity!CH$28</f>
        <v>3206.1297008498404</v>
      </c>
      <c r="CI74" s="450">
        <f xml:space="preserve"> Equity!CI$28</f>
        <v>1278.815178707534</v>
      </c>
      <c r="CJ74" s="450">
        <f xml:space="preserve"> Equity!CJ$28</f>
        <v>1291.9695561710132</v>
      </c>
      <c r="CK74" s="450">
        <f xml:space="preserve"> Equity!CK$28</f>
        <v>2938.053853997536</v>
      </c>
      <c r="CL74" s="450">
        <f xml:space="preserve"> Equity!CL$28</f>
        <v>3185.7348468406617</v>
      </c>
      <c r="CM74" s="450">
        <f xml:space="preserve"> Equity!CM$28</f>
        <v>1267.9867343618735</v>
      </c>
      <c r="CN74" s="450">
        <f xml:space="preserve"> Equity!CN$28</f>
        <v>1295.2373898801316</v>
      </c>
      <c r="CO74" s="450">
        <f xml:space="preserve"> Equity!CO$28</f>
        <v>2918.8761465025091</v>
      </c>
      <c r="CP74" s="450">
        <f xml:space="preserve"> Equity!CP$28</f>
        <v>3165.3519117485948</v>
      </c>
      <c r="CQ74" s="450">
        <f xml:space="preserve"> Equity!CQ$28</f>
        <v>1257.1221671153075</v>
      </c>
      <c r="CR74" s="450">
        <f xml:space="preserve"> Equity!CR$28</f>
        <v>1284.1127117683991</v>
      </c>
      <c r="CS74" s="450">
        <f xml:space="preserve"> Equity!CS$28</f>
        <v>2899.7019536429889</v>
      </c>
      <c r="CT74" s="450">
        <f xml:space="preserve"> Equity!CT$28</f>
        <v>3144.9790318381501</v>
      </c>
      <c r="CU74" s="450">
        <f xml:space="preserve"> Equity!CU$28</f>
        <v>1246.2198432241762</v>
      </c>
      <c r="CV74" s="450">
        <f xml:space="preserve"> Equity!CV$28</f>
        <v>1272.9490616440521</v>
      </c>
      <c r="CW74" s="450">
        <f xml:space="preserve"> Equity!CW$28</f>
        <v>2880.5294061658005</v>
      </c>
      <c r="CX74" s="450">
        <f xml:space="preserve"> Equity!CX$28</f>
        <v>3124.6143162858325</v>
      </c>
      <c r="CY74" s="450">
        <f xml:space="preserve"> Equity!CY$28</f>
        <v>1235.2781005307788</v>
      </c>
      <c r="CZ74" s="450">
        <f xml:space="preserve"> Equity!CZ$28</f>
        <v>1247.8794060948944</v>
      </c>
      <c r="DA74" s="450">
        <f xml:space="preserve"> Equity!DA$28</f>
        <v>2861.3566068034979</v>
      </c>
      <c r="DB74" s="450">
        <f xml:space="preserve"> Equity!DB$28</f>
        <v>3104.255846582234</v>
      </c>
      <c r="DC74" s="450">
        <f xml:space="preserve"> Equity!DC$28</f>
        <v>1224.2952478683947</v>
      </c>
      <c r="DD74" s="450">
        <f xml:space="preserve"> Equity!DD$28</f>
        <v>1250.4979888398107</v>
      </c>
      <c r="DE74" s="450">
        <f xml:space="preserve"> Equity!DE$28</f>
        <v>2842.1816296618381</v>
      </c>
      <c r="DF74" s="450">
        <f xml:space="preserve"> Equity!DF$28</f>
        <v>3083.9016759223296</v>
      </c>
      <c r="DG74" s="450">
        <f xml:space="preserve"> Equity!DG$28</f>
        <v>1213.2695644544283</v>
      </c>
      <c r="DH74" s="450">
        <f xml:space="preserve"> Equity!DH$28</f>
        <v>1239.2070627614698</v>
      </c>
      <c r="DI74" s="450">
        <f xml:space="preserve"> Equity!DI$28</f>
        <v>3.637978807091713E-12</v>
      </c>
      <c r="DJ74" s="450">
        <f xml:space="preserve"> Equity!DJ$28</f>
        <v>3.637978807091713E-12</v>
      </c>
      <c r="DK74" s="450">
        <f xml:space="preserve"> Equity!DK$28</f>
        <v>3.637978807091713E-12</v>
      </c>
      <c r="DL74" s="450">
        <f xml:space="preserve"> Equity!DL$28</f>
        <v>3.637978807091713E-12</v>
      </c>
      <c r="DM74" s="450">
        <f xml:space="preserve"> Equity!DM$28</f>
        <v>3.637978807091713E-12</v>
      </c>
      <c r="DN74" s="450">
        <f xml:space="preserve"> Equity!DN$28</f>
        <v>3.637978807091713E-12</v>
      </c>
      <c r="DO74" s="450">
        <f xml:space="preserve"> Equity!DO$28</f>
        <v>3.637978807091713E-12</v>
      </c>
      <c r="DP74" s="450">
        <f xml:space="preserve"> Equity!DP$28</f>
        <v>3.637978807091713E-12</v>
      </c>
      <c r="DQ74" s="450">
        <f xml:space="preserve"> Equity!DQ$28</f>
        <v>3.637978807091713E-12</v>
      </c>
      <c r="DR74" s="450">
        <f xml:space="preserve"> Equity!DR$28</f>
        <v>3.637978807091713E-12</v>
      </c>
      <c r="DS74" s="450">
        <f xml:space="preserve"> Equity!DS$28</f>
        <v>3.637978807091713E-12</v>
      </c>
      <c r="DT74" s="450">
        <f xml:space="preserve"> Equity!DT$28</f>
        <v>3.637978807091713E-12</v>
      </c>
      <c r="DU74" s="450">
        <f xml:space="preserve"> Equity!DU$28</f>
        <v>3.637978807091713E-12</v>
      </c>
      <c r="DV74" s="450">
        <f xml:space="preserve"> Equity!DV$28</f>
        <v>3.637978807091713E-12</v>
      </c>
      <c r="DW74" s="450">
        <f xml:space="preserve"> Equity!DW$28</f>
        <v>3.637978807091713E-12</v>
      </c>
      <c r="DX74" s="450">
        <f xml:space="preserve"> Equity!DX$28</f>
        <v>3.637978807091713E-12</v>
      </c>
      <c r="DY74" s="450">
        <f xml:space="preserve"> Equity!DY$28</f>
        <v>3.637978807091713E-12</v>
      </c>
      <c r="DZ74" s="450">
        <f xml:space="preserve"> Equity!DZ$28</f>
        <v>3.637978807091713E-12</v>
      </c>
      <c r="EA74" s="450">
        <f xml:space="preserve"> Equity!EA$28</f>
        <v>3.637978807091713E-12</v>
      </c>
    </row>
    <row r="75" spans="1:131" outlineLevel="1" x14ac:dyDescent="0.35">
      <c r="A75" s="176"/>
      <c r="D75" s="180"/>
      <c r="E75" s="179" t="s">
        <v>60</v>
      </c>
      <c r="F75" s="179"/>
      <c r="G75" s="179" t="str">
        <f>SMU</f>
        <v>$ 000s</v>
      </c>
      <c r="H75" s="179"/>
      <c r="I75" s="179"/>
      <c r="J75" s="179">
        <f t="shared" ref="J75:AO75" si="50" xml:space="preserve"> SUM(J69:J74)</f>
        <v>0</v>
      </c>
      <c r="K75" s="179">
        <f t="shared" si="50"/>
        <v>0</v>
      </c>
      <c r="L75" s="179">
        <f t="shared" si="50"/>
        <v>100000</v>
      </c>
      <c r="M75" s="179">
        <f t="shared" si="50"/>
        <v>103429.64285714286</v>
      </c>
      <c r="N75" s="179">
        <f t="shared" si="50"/>
        <v>103700.76086956522</v>
      </c>
      <c r="O75" s="179">
        <f t="shared" si="50"/>
        <v>101593.3831521739</v>
      </c>
      <c r="P75" s="179">
        <f t="shared" si="50"/>
        <v>101628.79166666667</v>
      </c>
      <c r="Q75" s="179">
        <f t="shared" si="50"/>
        <v>103412.57995735608</v>
      </c>
      <c r="R75" s="179">
        <f t="shared" si="50"/>
        <v>103682.34912394549</v>
      </c>
      <c r="S75" s="179">
        <f t="shared" si="50"/>
        <v>101585.45587280985</v>
      </c>
      <c r="T75" s="179">
        <f t="shared" si="50"/>
        <v>101620.68822553896</v>
      </c>
      <c r="U75" s="179">
        <f t="shared" si="50"/>
        <v>103395.60194761798</v>
      </c>
      <c r="V75" s="179">
        <f t="shared" si="50"/>
        <v>103664.02897905024</v>
      </c>
      <c r="W75" s="179">
        <f t="shared" si="50"/>
        <v>101577.56803264662</v>
      </c>
      <c r="X75" s="179">
        <f t="shared" si="50"/>
        <v>101594.90394509331</v>
      </c>
      <c r="Y75" s="179">
        <f t="shared" si="50"/>
        <v>103378.70840559003</v>
      </c>
      <c r="Z75" s="179">
        <f t="shared" si="50"/>
        <v>103645.79997915447</v>
      </c>
      <c r="AA75" s="179">
        <f t="shared" si="50"/>
        <v>101569.71943546928</v>
      </c>
      <c r="AB75" s="179">
        <f t="shared" si="50"/>
        <v>101604.60208959082</v>
      </c>
      <c r="AC75" s="179">
        <f t="shared" si="50"/>
        <v>103361.89891103486</v>
      </c>
      <c r="AD75" s="179">
        <f t="shared" si="50"/>
        <v>103627.66167080047</v>
      </c>
      <c r="AE75" s="179">
        <f t="shared" si="50"/>
        <v>101561.90988603908</v>
      </c>
      <c r="AF75" s="179">
        <f t="shared" si="50"/>
        <v>101596.61899461773</v>
      </c>
      <c r="AG75" s="179">
        <f t="shared" si="50"/>
        <v>103345.17304580583</v>
      </c>
      <c r="AH75" s="179">
        <f t="shared" si="50"/>
        <v>103609.61360278653</v>
      </c>
      <c r="AI75" s="179">
        <f t="shared" si="50"/>
        <v>101554.13919008864</v>
      </c>
      <c r="AJ75" s="179">
        <f t="shared" si="50"/>
        <v>101588.67561653507</v>
      </c>
      <c r="AK75" s="179">
        <f t="shared" si="50"/>
        <v>103328.53039383666</v>
      </c>
      <c r="AL75" s="179">
        <f t="shared" si="50"/>
        <v>103591.65532615576</v>
      </c>
      <c r="AM75" s="179">
        <f t="shared" si="50"/>
        <v>101546.40715431706</v>
      </c>
      <c r="AN75" s="179">
        <f t="shared" si="50"/>
        <v>101563.40063952934</v>
      </c>
      <c r="AO75" s="179">
        <f t="shared" si="50"/>
        <v>103311.970541131</v>
      </c>
      <c r="AP75" s="179">
        <f t="shared" ref="AP75:BU75" si="51" xml:space="preserve"> SUM(AP69:AP74)</f>
        <v>103573.78639418483</v>
      </c>
      <c r="AQ75" s="179">
        <f t="shared" si="51"/>
        <v>101538.71358638514</v>
      </c>
      <c r="AR75" s="179">
        <f t="shared" si="51"/>
        <v>101572.90722163815</v>
      </c>
      <c r="AS75" s="179">
        <f t="shared" si="51"/>
        <v>103295.49307575224</v>
      </c>
      <c r="AT75" s="179">
        <f t="shared" si="51"/>
        <v>103556.00636237298</v>
      </c>
      <c r="AU75" s="179">
        <f t="shared" si="51"/>
        <v>101531.05829491059</v>
      </c>
      <c r="AV75" s="179">
        <f t="shared" si="51"/>
        <v>101565.08181257526</v>
      </c>
      <c r="AW75" s="179">
        <f t="shared" si="51"/>
        <v>103279.09758781319</v>
      </c>
      <c r="AX75" s="179">
        <f t="shared" si="51"/>
        <v>103538.31478843083</v>
      </c>
      <c r="AY75" s="179">
        <f t="shared" si="51"/>
        <v>101523.44108946327</v>
      </c>
      <c r="AZ75" s="179">
        <f t="shared" si="51"/>
        <v>101557.29533589579</v>
      </c>
      <c r="BA75" s="179">
        <f t="shared" si="51"/>
        <v>103262.78366946586</v>
      </c>
      <c r="BB75" s="179">
        <f t="shared" si="51"/>
        <v>103520.71123226947</v>
      </c>
      <c r="BC75" s="179">
        <f t="shared" si="51"/>
        <v>101515.86178056046</v>
      </c>
      <c r="BD75" s="179">
        <f t="shared" si="51"/>
        <v>101532.51960232487</v>
      </c>
      <c r="BE75" s="179">
        <f t="shared" si="51"/>
        <v>103246.5509148914</v>
      </c>
      <c r="BF75" s="179">
        <f t="shared" si="51"/>
        <v>103503.19525598951</v>
      </c>
      <c r="BG75" s="179">
        <f t="shared" si="51"/>
        <v>101508.32017966216</v>
      </c>
      <c r="BH75" s="179">
        <f t="shared" si="51"/>
        <v>101541.83840587687</v>
      </c>
      <c r="BI75" s="179">
        <f t="shared" si="51"/>
        <v>103230.39892028994</v>
      </c>
      <c r="BJ75" s="179">
        <f t="shared" si="51"/>
        <v>103485.76642387018</v>
      </c>
      <c r="BK75" s="179">
        <f t="shared" si="51"/>
        <v>101500.81609916633</v>
      </c>
      <c r="BL75" s="179">
        <f t="shared" si="51"/>
        <v>101534.16756803669</v>
      </c>
      <c r="BM75" s="179">
        <f t="shared" si="51"/>
        <v>103214.32728387059</v>
      </c>
      <c r="BN75" s="179">
        <f t="shared" si="51"/>
        <v>103468.42430235838</v>
      </c>
      <c r="BO75" s="179">
        <f t="shared" si="51"/>
        <v>101493.34935240432</v>
      </c>
      <c r="BP75" s="179">
        <f t="shared" si="51"/>
        <v>101526.53489356884</v>
      </c>
      <c r="BQ75" s="179">
        <f t="shared" si="51"/>
        <v>103198.33560584139</v>
      </c>
      <c r="BR75" s="179">
        <f t="shared" si="51"/>
        <v>103451.16846005809</v>
      </c>
      <c r="BS75" s="179">
        <f t="shared" si="51"/>
        <v>101485.91975363613</v>
      </c>
      <c r="BT75" s="179">
        <f t="shared" si="51"/>
        <v>101502.24854213763</v>
      </c>
      <c r="BU75" s="179">
        <f t="shared" si="51"/>
        <v>103182.42348839938</v>
      </c>
      <c r="BV75" s="179">
        <f t="shared" ref="BV75:DA75" si="52" xml:space="preserve"> SUM(BV69:BV74)</f>
        <v>103433.99846771949</v>
      </c>
      <c r="BW75" s="179">
        <f t="shared" si="52"/>
        <v>101478.52711804589</v>
      </c>
      <c r="BX75" s="179">
        <f t="shared" si="52"/>
        <v>101511.3832762247</v>
      </c>
      <c r="BY75" s="179">
        <f t="shared" si="52"/>
        <v>103166.5905357208</v>
      </c>
      <c r="BZ75" s="179">
        <f t="shared" si="52"/>
        <v>103416.91389822836</v>
      </c>
      <c r="CA75" s="179">
        <f t="shared" si="52"/>
        <v>101471.17126173721</v>
      </c>
      <c r="CB75" s="179">
        <f t="shared" si="52"/>
        <v>101503.86395644248</v>
      </c>
      <c r="CC75" s="179">
        <f t="shared" si="52"/>
        <v>103150.83635395103</v>
      </c>
      <c r="CD75" s="179">
        <f t="shared" si="52"/>
        <v>103399.91432659538</v>
      </c>
      <c r="CE75" s="179">
        <f t="shared" si="52"/>
        <v>101463.85200172856</v>
      </c>
      <c r="CF75" s="179">
        <f t="shared" si="52"/>
        <v>101496.38204621142</v>
      </c>
      <c r="CG75" s="179">
        <f t="shared" si="52"/>
        <v>103135.16055119506</v>
      </c>
      <c r="CH75" s="179">
        <f t="shared" si="52"/>
        <v>103382.99932994565</v>
      </c>
      <c r="CI75" s="179">
        <f t="shared" si="52"/>
        <v>101456.56915594882</v>
      </c>
      <c r="CJ75" s="179">
        <f t="shared" si="52"/>
        <v>101472.5754104098</v>
      </c>
      <c r="CK75" s="179">
        <f t="shared" si="52"/>
        <v>103119.56273750753</v>
      </c>
      <c r="CL75" s="179">
        <f t="shared" si="52"/>
        <v>103366.16848750811</v>
      </c>
      <c r="CM75" s="179">
        <f t="shared" si="52"/>
        <v>101449.32254323266</v>
      </c>
      <c r="CN75" s="179">
        <f t="shared" si="52"/>
        <v>101481.52971086005</v>
      </c>
      <c r="CO75" s="179">
        <f t="shared" si="52"/>
        <v>103104.04252488309</v>
      </c>
      <c r="CP75" s="179">
        <f t="shared" si="52"/>
        <v>103349.42138060508</v>
      </c>
      <c r="CQ75" s="179">
        <f t="shared" si="52"/>
        <v>101442.11198331608</v>
      </c>
      <c r="CR75" s="179">
        <f t="shared" si="52"/>
        <v>101474.15891627865</v>
      </c>
      <c r="CS75" s="179">
        <f t="shared" si="52"/>
        <v>103088.59952724687</v>
      </c>
      <c r="CT75" s="179">
        <f t="shared" si="52"/>
        <v>103332.75759264188</v>
      </c>
      <c r="CU75" s="179">
        <f t="shared" si="52"/>
        <v>101434.93729683192</v>
      </c>
      <c r="CV75" s="179">
        <f t="shared" si="52"/>
        <v>101466.82479231707</v>
      </c>
      <c r="CW75" s="179">
        <f t="shared" si="52"/>
        <v>103073.23336044465</v>
      </c>
      <c r="CX75" s="179">
        <f t="shared" si="52"/>
        <v>103316.1767090964</v>
      </c>
      <c r="CY75" s="179">
        <f t="shared" si="52"/>
        <v>101427.79830530539</v>
      </c>
      <c r="CZ75" s="179">
        <f t="shared" si="52"/>
        <v>101443.48839657249</v>
      </c>
      <c r="DA75" s="179">
        <f t="shared" si="52"/>
        <v>103057.94364223348</v>
      </c>
      <c r="DB75" s="179">
        <f t="shared" ref="DB75:EA75" si="53" xml:space="preserve"> SUM(DB69:DB74)</f>
        <v>103299.67831750885</v>
      </c>
      <c r="DC75" s="179">
        <f t="shared" si="53"/>
        <v>101420.69483114965</v>
      </c>
      <c r="DD75" s="179">
        <f t="shared" si="53"/>
        <v>101452.26582739741</v>
      </c>
      <c r="DE75" s="179">
        <f t="shared" si="53"/>
        <v>103042.72999227211</v>
      </c>
      <c r="DF75" s="179">
        <f t="shared" si="53"/>
        <v>103283.26200747149</v>
      </c>
      <c r="DG75" s="179">
        <f t="shared" si="53"/>
        <v>101413.62669766134</v>
      </c>
      <c r="DH75" s="179">
        <f t="shared" si="53"/>
        <v>101445.04062427604</v>
      </c>
      <c r="DI75" s="179">
        <f t="shared" si="53"/>
        <v>100000</v>
      </c>
      <c r="DJ75" s="179">
        <f t="shared" si="53"/>
        <v>100000</v>
      </c>
      <c r="DK75" s="179">
        <f t="shared" si="53"/>
        <v>100000</v>
      </c>
      <c r="DL75" s="179">
        <f t="shared" si="53"/>
        <v>100000</v>
      </c>
      <c r="DM75" s="179">
        <f t="shared" si="53"/>
        <v>100000</v>
      </c>
      <c r="DN75" s="179">
        <f t="shared" si="53"/>
        <v>100000</v>
      </c>
      <c r="DO75" s="179">
        <f t="shared" si="53"/>
        <v>100000</v>
      </c>
      <c r="DP75" s="179">
        <f t="shared" si="53"/>
        <v>100000</v>
      </c>
      <c r="DQ75" s="179">
        <f t="shared" si="53"/>
        <v>100000</v>
      </c>
      <c r="DR75" s="179">
        <f t="shared" si="53"/>
        <v>100000</v>
      </c>
      <c r="DS75" s="179">
        <f t="shared" si="53"/>
        <v>100000</v>
      </c>
      <c r="DT75" s="179">
        <f t="shared" si="53"/>
        <v>100000</v>
      </c>
      <c r="DU75" s="179">
        <f t="shared" si="53"/>
        <v>100000</v>
      </c>
      <c r="DV75" s="179">
        <f t="shared" si="53"/>
        <v>100000</v>
      </c>
      <c r="DW75" s="179">
        <f t="shared" si="53"/>
        <v>100000</v>
      </c>
      <c r="DX75" s="179">
        <f t="shared" si="53"/>
        <v>100000</v>
      </c>
      <c r="DY75" s="179">
        <f t="shared" si="53"/>
        <v>100000</v>
      </c>
      <c r="DZ75" s="179">
        <f t="shared" si="53"/>
        <v>100000</v>
      </c>
      <c r="EA75" s="179">
        <f t="shared" si="53"/>
        <v>100000</v>
      </c>
    </row>
    <row r="76" spans="1:131" outlineLevel="1" x14ac:dyDescent="0.35"/>
    <row r="78" spans="1:131" x14ac:dyDescent="0.35">
      <c r="A78" s="175" t="s">
        <v>74</v>
      </c>
    </row>
    <row r="79" spans="1:131" outlineLevel="1" x14ac:dyDescent="0.35"/>
    <row r="80" spans="1:131" outlineLevel="1" x14ac:dyDescent="0.35">
      <c r="E80" s="207" t="str">
        <f xml:space="preserve"> E$67</f>
        <v>Total assets</v>
      </c>
      <c r="F80" s="207">
        <f t="shared" ref="F80:BQ80" si="54" xml:space="preserve"> F$67</f>
        <v>0</v>
      </c>
      <c r="G80" s="207" t="str">
        <f t="shared" si="54"/>
        <v>$ 000s</v>
      </c>
      <c r="H80" s="207">
        <f t="shared" si="54"/>
        <v>0</v>
      </c>
      <c r="I80" s="207">
        <f t="shared" si="54"/>
        <v>0</v>
      </c>
      <c r="J80" s="207">
        <f t="shared" si="54"/>
        <v>0</v>
      </c>
      <c r="K80" s="207">
        <f t="shared" si="54"/>
        <v>0</v>
      </c>
      <c r="L80" s="207">
        <f t="shared" si="54"/>
        <v>100000</v>
      </c>
      <c r="M80" s="207">
        <f t="shared" si="54"/>
        <v>103429.64285714286</v>
      </c>
      <c r="N80" s="207">
        <f t="shared" si="54"/>
        <v>103700.76086956522</v>
      </c>
      <c r="O80" s="207">
        <f t="shared" si="54"/>
        <v>101593.38315217392</v>
      </c>
      <c r="P80" s="207">
        <f t="shared" si="54"/>
        <v>101628.79166666667</v>
      </c>
      <c r="Q80" s="207">
        <f t="shared" si="54"/>
        <v>103412.57995735608</v>
      </c>
      <c r="R80" s="207">
        <f t="shared" si="54"/>
        <v>103682.34912394549</v>
      </c>
      <c r="S80" s="207">
        <f t="shared" si="54"/>
        <v>101585.45587280986</v>
      </c>
      <c r="T80" s="207">
        <f t="shared" si="54"/>
        <v>101620.68822553896</v>
      </c>
      <c r="U80" s="207">
        <f t="shared" si="54"/>
        <v>103395.60194761799</v>
      </c>
      <c r="V80" s="207">
        <f t="shared" si="54"/>
        <v>103664.02897905024</v>
      </c>
      <c r="W80" s="207">
        <f t="shared" si="54"/>
        <v>101577.56803264662</v>
      </c>
      <c r="X80" s="207">
        <f t="shared" si="54"/>
        <v>101594.90394509329</v>
      </c>
      <c r="Y80" s="207">
        <f t="shared" si="54"/>
        <v>103378.70840559003</v>
      </c>
      <c r="Z80" s="207">
        <f t="shared" si="54"/>
        <v>103645.79997915447</v>
      </c>
      <c r="AA80" s="207">
        <f t="shared" si="54"/>
        <v>101569.71943546928</v>
      </c>
      <c r="AB80" s="207">
        <f t="shared" si="54"/>
        <v>101604.60208959083</v>
      </c>
      <c r="AC80" s="207">
        <f t="shared" si="54"/>
        <v>103361.89891103486</v>
      </c>
      <c r="AD80" s="207">
        <f t="shared" si="54"/>
        <v>103627.66167080047</v>
      </c>
      <c r="AE80" s="207">
        <f t="shared" si="54"/>
        <v>101561.90988603909</v>
      </c>
      <c r="AF80" s="207">
        <f t="shared" si="54"/>
        <v>101596.61899461773</v>
      </c>
      <c r="AG80" s="207">
        <f t="shared" si="54"/>
        <v>103345.17304580583</v>
      </c>
      <c r="AH80" s="207">
        <f t="shared" si="54"/>
        <v>103609.61360278653</v>
      </c>
      <c r="AI80" s="207">
        <f t="shared" si="54"/>
        <v>101554.13919008865</v>
      </c>
      <c r="AJ80" s="207">
        <f t="shared" si="54"/>
        <v>101588.67561653507</v>
      </c>
      <c r="AK80" s="207">
        <f t="shared" si="54"/>
        <v>103328.53039383666</v>
      </c>
      <c r="AL80" s="207">
        <f t="shared" si="54"/>
        <v>103591.65532615576</v>
      </c>
      <c r="AM80" s="207">
        <f t="shared" si="54"/>
        <v>101546.40715431706</v>
      </c>
      <c r="AN80" s="207">
        <f t="shared" si="54"/>
        <v>101563.40063952934</v>
      </c>
      <c r="AO80" s="207">
        <f t="shared" si="54"/>
        <v>103311.970541131</v>
      </c>
      <c r="AP80" s="207">
        <f t="shared" si="54"/>
        <v>103573.78639418483</v>
      </c>
      <c r="AQ80" s="207">
        <f t="shared" si="54"/>
        <v>101538.71358638513</v>
      </c>
      <c r="AR80" s="207">
        <f t="shared" si="54"/>
        <v>101572.90722163813</v>
      </c>
      <c r="AS80" s="207">
        <f t="shared" si="54"/>
        <v>103295.49307575224</v>
      </c>
      <c r="AT80" s="207">
        <f t="shared" si="54"/>
        <v>103556.00636237297</v>
      </c>
      <c r="AU80" s="207">
        <f t="shared" si="54"/>
        <v>101531.05829491059</v>
      </c>
      <c r="AV80" s="207">
        <f t="shared" si="54"/>
        <v>101565.08181257526</v>
      </c>
      <c r="AW80" s="207">
        <f t="shared" si="54"/>
        <v>103279.09758781317</v>
      </c>
      <c r="AX80" s="207">
        <f t="shared" si="54"/>
        <v>103538.31478843081</v>
      </c>
      <c r="AY80" s="207">
        <f t="shared" si="54"/>
        <v>101523.44108946326</v>
      </c>
      <c r="AZ80" s="207">
        <f t="shared" si="54"/>
        <v>101557.29533589579</v>
      </c>
      <c r="BA80" s="207">
        <f t="shared" si="54"/>
        <v>103262.78366946585</v>
      </c>
      <c r="BB80" s="207">
        <f t="shared" si="54"/>
        <v>103520.71123226947</v>
      </c>
      <c r="BC80" s="207">
        <f t="shared" si="54"/>
        <v>101515.86178056046</v>
      </c>
      <c r="BD80" s="207">
        <f t="shared" si="54"/>
        <v>101532.51960232487</v>
      </c>
      <c r="BE80" s="207">
        <f t="shared" si="54"/>
        <v>103246.55091489138</v>
      </c>
      <c r="BF80" s="207">
        <f t="shared" si="54"/>
        <v>103503.19525598951</v>
      </c>
      <c r="BG80" s="207">
        <f t="shared" si="54"/>
        <v>101508.32017966216</v>
      </c>
      <c r="BH80" s="207">
        <f t="shared" si="54"/>
        <v>101541.83840587687</v>
      </c>
      <c r="BI80" s="207">
        <f t="shared" si="54"/>
        <v>103230.39892028994</v>
      </c>
      <c r="BJ80" s="207">
        <f t="shared" si="54"/>
        <v>103485.76642387017</v>
      </c>
      <c r="BK80" s="207">
        <f t="shared" si="54"/>
        <v>101500.81609916632</v>
      </c>
      <c r="BL80" s="207">
        <f t="shared" si="54"/>
        <v>101534.16756803669</v>
      </c>
      <c r="BM80" s="207">
        <f t="shared" si="54"/>
        <v>103214.32728387059</v>
      </c>
      <c r="BN80" s="207">
        <f t="shared" si="54"/>
        <v>103468.42430235838</v>
      </c>
      <c r="BO80" s="207">
        <f t="shared" si="54"/>
        <v>101493.3493524043</v>
      </c>
      <c r="BP80" s="207">
        <f t="shared" si="54"/>
        <v>101526.53489356884</v>
      </c>
      <c r="BQ80" s="207">
        <f t="shared" si="54"/>
        <v>103198.33560584138</v>
      </c>
      <c r="BR80" s="207">
        <f t="shared" ref="BR80:EA80" si="55" xml:space="preserve"> BR$67</f>
        <v>103451.16846005809</v>
      </c>
      <c r="BS80" s="207">
        <f t="shared" si="55"/>
        <v>101485.91975363612</v>
      </c>
      <c r="BT80" s="207">
        <f t="shared" si="55"/>
        <v>101502.24854213762</v>
      </c>
      <c r="BU80" s="207">
        <f t="shared" si="55"/>
        <v>103182.42348839938</v>
      </c>
      <c r="BV80" s="207">
        <f t="shared" si="55"/>
        <v>103433.99846771949</v>
      </c>
      <c r="BW80" s="207">
        <f t="shared" si="55"/>
        <v>101478.52711804589</v>
      </c>
      <c r="BX80" s="207">
        <f t="shared" si="55"/>
        <v>101511.38327622469</v>
      </c>
      <c r="BY80" s="207">
        <f t="shared" si="55"/>
        <v>103166.59053572078</v>
      </c>
      <c r="BZ80" s="207">
        <f t="shared" si="55"/>
        <v>103416.91389822835</v>
      </c>
      <c r="CA80" s="207">
        <f t="shared" si="55"/>
        <v>101471.17126173721</v>
      </c>
      <c r="CB80" s="207">
        <f t="shared" si="55"/>
        <v>101503.86395644248</v>
      </c>
      <c r="CC80" s="207">
        <f t="shared" si="55"/>
        <v>103150.83635395103</v>
      </c>
      <c r="CD80" s="207">
        <f t="shared" si="55"/>
        <v>103399.91432659538</v>
      </c>
      <c r="CE80" s="207">
        <f t="shared" si="55"/>
        <v>101463.85200172856</v>
      </c>
      <c r="CF80" s="207">
        <f t="shared" si="55"/>
        <v>101496.38204621142</v>
      </c>
      <c r="CG80" s="207">
        <f t="shared" si="55"/>
        <v>103135.16055119505</v>
      </c>
      <c r="CH80" s="207">
        <f t="shared" si="55"/>
        <v>103382.99932994565</v>
      </c>
      <c r="CI80" s="207">
        <f t="shared" si="55"/>
        <v>101456.56915594882</v>
      </c>
      <c r="CJ80" s="207">
        <f t="shared" si="55"/>
        <v>101472.5754104098</v>
      </c>
      <c r="CK80" s="207">
        <f t="shared" si="55"/>
        <v>103119.56273750751</v>
      </c>
      <c r="CL80" s="207">
        <f t="shared" si="55"/>
        <v>103366.16848750811</v>
      </c>
      <c r="CM80" s="207">
        <f t="shared" si="55"/>
        <v>101449.32254323266</v>
      </c>
      <c r="CN80" s="207">
        <f t="shared" si="55"/>
        <v>101481.52971086005</v>
      </c>
      <c r="CO80" s="207">
        <f t="shared" si="55"/>
        <v>103104.0425248831</v>
      </c>
      <c r="CP80" s="207">
        <f t="shared" si="55"/>
        <v>103349.42138060508</v>
      </c>
      <c r="CQ80" s="207">
        <f t="shared" si="55"/>
        <v>101442.11198331608</v>
      </c>
      <c r="CR80" s="207">
        <f t="shared" si="55"/>
        <v>101474.15891627865</v>
      </c>
      <c r="CS80" s="207">
        <f t="shared" si="55"/>
        <v>103088.59952724687</v>
      </c>
      <c r="CT80" s="207">
        <f t="shared" si="55"/>
        <v>103332.75759264186</v>
      </c>
      <c r="CU80" s="207">
        <f t="shared" si="55"/>
        <v>101434.93729683192</v>
      </c>
      <c r="CV80" s="207">
        <f t="shared" si="55"/>
        <v>101466.82479231707</v>
      </c>
      <c r="CW80" s="207">
        <f t="shared" si="55"/>
        <v>103073.23336044465</v>
      </c>
      <c r="CX80" s="207">
        <f t="shared" si="55"/>
        <v>103316.17670909638</v>
      </c>
      <c r="CY80" s="207">
        <f t="shared" si="55"/>
        <v>101427.79830530539</v>
      </c>
      <c r="CZ80" s="207">
        <f t="shared" si="55"/>
        <v>101443.48839657249</v>
      </c>
      <c r="DA80" s="207">
        <f t="shared" si="55"/>
        <v>103057.94364223347</v>
      </c>
      <c r="DB80" s="207">
        <f t="shared" si="55"/>
        <v>103299.67831750885</v>
      </c>
      <c r="DC80" s="207">
        <f t="shared" si="55"/>
        <v>101420.69483114964</v>
      </c>
      <c r="DD80" s="207">
        <f t="shared" si="55"/>
        <v>101452.26582739741</v>
      </c>
      <c r="DE80" s="207">
        <f t="shared" si="55"/>
        <v>103042.72999227211</v>
      </c>
      <c r="DF80" s="207">
        <f t="shared" si="55"/>
        <v>103283.26200747149</v>
      </c>
      <c r="DG80" s="207">
        <f t="shared" si="55"/>
        <v>101413.62669766134</v>
      </c>
      <c r="DH80" s="207">
        <f t="shared" si="55"/>
        <v>101445.04062427604</v>
      </c>
      <c r="DI80" s="207">
        <f t="shared" si="55"/>
        <v>100000</v>
      </c>
      <c r="DJ80" s="207">
        <f t="shared" si="55"/>
        <v>100000</v>
      </c>
      <c r="DK80" s="207">
        <f t="shared" si="55"/>
        <v>100000</v>
      </c>
      <c r="DL80" s="207">
        <f t="shared" si="55"/>
        <v>100000</v>
      </c>
      <c r="DM80" s="207">
        <f t="shared" si="55"/>
        <v>100000</v>
      </c>
      <c r="DN80" s="207">
        <f t="shared" si="55"/>
        <v>100000</v>
      </c>
      <c r="DO80" s="207">
        <f t="shared" si="55"/>
        <v>100000</v>
      </c>
      <c r="DP80" s="207">
        <f t="shared" si="55"/>
        <v>100000</v>
      </c>
      <c r="DQ80" s="207">
        <f t="shared" si="55"/>
        <v>100000</v>
      </c>
      <c r="DR80" s="207">
        <f t="shared" si="55"/>
        <v>100000</v>
      </c>
      <c r="DS80" s="207">
        <f t="shared" si="55"/>
        <v>100000</v>
      </c>
      <c r="DT80" s="207">
        <f t="shared" si="55"/>
        <v>100000</v>
      </c>
      <c r="DU80" s="207">
        <f t="shared" si="55"/>
        <v>100000</v>
      </c>
      <c r="DV80" s="207">
        <f t="shared" si="55"/>
        <v>100000</v>
      </c>
      <c r="DW80" s="207">
        <f t="shared" si="55"/>
        <v>100000</v>
      </c>
      <c r="DX80" s="207">
        <f t="shared" si="55"/>
        <v>100000</v>
      </c>
      <c r="DY80" s="207">
        <f t="shared" si="55"/>
        <v>100000</v>
      </c>
      <c r="DZ80" s="207">
        <f t="shared" si="55"/>
        <v>100000</v>
      </c>
      <c r="EA80" s="207">
        <f t="shared" si="55"/>
        <v>100000</v>
      </c>
    </row>
    <row r="81" spans="1:131" outlineLevel="1" x14ac:dyDescent="0.35">
      <c r="E81" s="207" t="str">
        <f xml:space="preserve"> E$75</f>
        <v>Total liabilities</v>
      </c>
      <c r="F81" s="207">
        <f t="shared" ref="F81:M81" si="56" xml:space="preserve"> F$75</f>
        <v>0</v>
      </c>
      <c r="G81" s="207" t="str">
        <f t="shared" si="56"/>
        <v>$ 000s</v>
      </c>
      <c r="H81" s="207">
        <f t="shared" si="56"/>
        <v>0</v>
      </c>
      <c r="I81" s="207">
        <f t="shared" si="56"/>
        <v>0</v>
      </c>
      <c r="J81" s="207">
        <f t="shared" si="56"/>
        <v>0</v>
      </c>
      <c r="K81" s="207">
        <f t="shared" si="56"/>
        <v>0</v>
      </c>
      <c r="L81" s="207">
        <f t="shared" si="56"/>
        <v>100000</v>
      </c>
      <c r="M81" s="207">
        <f t="shared" si="56"/>
        <v>103429.64285714286</v>
      </c>
      <c r="N81" s="207">
        <f t="shared" ref="N81:AS81" si="57" xml:space="preserve"> N$75</f>
        <v>103700.76086956522</v>
      </c>
      <c r="O81" s="207">
        <f t="shared" si="57"/>
        <v>101593.3831521739</v>
      </c>
      <c r="P81" s="207">
        <f t="shared" si="57"/>
        <v>101628.79166666667</v>
      </c>
      <c r="Q81" s="207">
        <f t="shared" si="57"/>
        <v>103412.57995735608</v>
      </c>
      <c r="R81" s="207">
        <f t="shared" si="57"/>
        <v>103682.34912394549</v>
      </c>
      <c r="S81" s="207">
        <f t="shared" si="57"/>
        <v>101585.45587280985</v>
      </c>
      <c r="T81" s="207">
        <f t="shared" si="57"/>
        <v>101620.68822553896</v>
      </c>
      <c r="U81" s="207">
        <f t="shared" si="57"/>
        <v>103395.60194761798</v>
      </c>
      <c r="V81" s="207">
        <f t="shared" si="57"/>
        <v>103664.02897905024</v>
      </c>
      <c r="W81" s="207">
        <f t="shared" si="57"/>
        <v>101577.56803264662</v>
      </c>
      <c r="X81" s="207">
        <f t="shared" si="57"/>
        <v>101594.90394509331</v>
      </c>
      <c r="Y81" s="207">
        <f t="shared" si="57"/>
        <v>103378.70840559003</v>
      </c>
      <c r="Z81" s="207">
        <f t="shared" si="57"/>
        <v>103645.79997915447</v>
      </c>
      <c r="AA81" s="207">
        <f t="shared" si="57"/>
        <v>101569.71943546928</v>
      </c>
      <c r="AB81" s="207">
        <f t="shared" si="57"/>
        <v>101604.60208959082</v>
      </c>
      <c r="AC81" s="207">
        <f t="shared" si="57"/>
        <v>103361.89891103486</v>
      </c>
      <c r="AD81" s="207">
        <f t="shared" si="57"/>
        <v>103627.66167080047</v>
      </c>
      <c r="AE81" s="207">
        <f t="shared" si="57"/>
        <v>101561.90988603908</v>
      </c>
      <c r="AF81" s="207">
        <f t="shared" si="57"/>
        <v>101596.61899461773</v>
      </c>
      <c r="AG81" s="207">
        <f t="shared" si="57"/>
        <v>103345.17304580583</v>
      </c>
      <c r="AH81" s="207">
        <f t="shared" si="57"/>
        <v>103609.61360278653</v>
      </c>
      <c r="AI81" s="207">
        <f t="shared" si="57"/>
        <v>101554.13919008864</v>
      </c>
      <c r="AJ81" s="207">
        <f t="shared" si="57"/>
        <v>101588.67561653507</v>
      </c>
      <c r="AK81" s="207">
        <f t="shared" si="57"/>
        <v>103328.53039383666</v>
      </c>
      <c r="AL81" s="207">
        <f t="shared" si="57"/>
        <v>103591.65532615576</v>
      </c>
      <c r="AM81" s="207">
        <f t="shared" si="57"/>
        <v>101546.40715431706</v>
      </c>
      <c r="AN81" s="207">
        <f t="shared" si="57"/>
        <v>101563.40063952934</v>
      </c>
      <c r="AO81" s="207">
        <f t="shared" si="57"/>
        <v>103311.970541131</v>
      </c>
      <c r="AP81" s="207">
        <f t="shared" si="57"/>
        <v>103573.78639418483</v>
      </c>
      <c r="AQ81" s="207">
        <f t="shared" si="57"/>
        <v>101538.71358638514</v>
      </c>
      <c r="AR81" s="207">
        <f t="shared" si="57"/>
        <v>101572.90722163815</v>
      </c>
      <c r="AS81" s="207">
        <f t="shared" si="57"/>
        <v>103295.49307575224</v>
      </c>
      <c r="AT81" s="207">
        <f t="shared" ref="AT81:BY81" si="58" xml:space="preserve"> AT$75</f>
        <v>103556.00636237298</v>
      </c>
      <c r="AU81" s="207">
        <f t="shared" si="58"/>
        <v>101531.05829491059</v>
      </c>
      <c r="AV81" s="207">
        <f t="shared" si="58"/>
        <v>101565.08181257526</v>
      </c>
      <c r="AW81" s="207">
        <f t="shared" si="58"/>
        <v>103279.09758781319</v>
      </c>
      <c r="AX81" s="207">
        <f t="shared" si="58"/>
        <v>103538.31478843083</v>
      </c>
      <c r="AY81" s="207">
        <f t="shared" si="58"/>
        <v>101523.44108946327</v>
      </c>
      <c r="AZ81" s="207">
        <f t="shared" si="58"/>
        <v>101557.29533589579</v>
      </c>
      <c r="BA81" s="207">
        <f t="shared" si="58"/>
        <v>103262.78366946586</v>
      </c>
      <c r="BB81" s="207">
        <f t="shared" si="58"/>
        <v>103520.71123226947</v>
      </c>
      <c r="BC81" s="207">
        <f t="shared" si="58"/>
        <v>101515.86178056046</v>
      </c>
      <c r="BD81" s="207">
        <f t="shared" si="58"/>
        <v>101532.51960232487</v>
      </c>
      <c r="BE81" s="207">
        <f t="shared" si="58"/>
        <v>103246.5509148914</v>
      </c>
      <c r="BF81" s="207">
        <f t="shared" si="58"/>
        <v>103503.19525598951</v>
      </c>
      <c r="BG81" s="207">
        <f t="shared" si="58"/>
        <v>101508.32017966216</v>
      </c>
      <c r="BH81" s="207">
        <f t="shared" si="58"/>
        <v>101541.83840587687</v>
      </c>
      <c r="BI81" s="207">
        <f t="shared" si="58"/>
        <v>103230.39892028994</v>
      </c>
      <c r="BJ81" s="207">
        <f t="shared" si="58"/>
        <v>103485.76642387018</v>
      </c>
      <c r="BK81" s="207">
        <f t="shared" si="58"/>
        <v>101500.81609916633</v>
      </c>
      <c r="BL81" s="207">
        <f t="shared" si="58"/>
        <v>101534.16756803669</v>
      </c>
      <c r="BM81" s="207">
        <f t="shared" si="58"/>
        <v>103214.32728387059</v>
      </c>
      <c r="BN81" s="207">
        <f t="shared" si="58"/>
        <v>103468.42430235838</v>
      </c>
      <c r="BO81" s="207">
        <f t="shared" si="58"/>
        <v>101493.34935240432</v>
      </c>
      <c r="BP81" s="207">
        <f t="shared" si="58"/>
        <v>101526.53489356884</v>
      </c>
      <c r="BQ81" s="207">
        <f t="shared" si="58"/>
        <v>103198.33560584139</v>
      </c>
      <c r="BR81" s="207">
        <f t="shared" si="58"/>
        <v>103451.16846005809</v>
      </c>
      <c r="BS81" s="207">
        <f t="shared" si="58"/>
        <v>101485.91975363613</v>
      </c>
      <c r="BT81" s="207">
        <f t="shared" si="58"/>
        <v>101502.24854213763</v>
      </c>
      <c r="BU81" s="207">
        <f t="shared" si="58"/>
        <v>103182.42348839938</v>
      </c>
      <c r="BV81" s="207">
        <f t="shared" si="58"/>
        <v>103433.99846771949</v>
      </c>
      <c r="BW81" s="207">
        <f t="shared" si="58"/>
        <v>101478.52711804589</v>
      </c>
      <c r="BX81" s="207">
        <f t="shared" si="58"/>
        <v>101511.3832762247</v>
      </c>
      <c r="BY81" s="207">
        <f t="shared" si="58"/>
        <v>103166.5905357208</v>
      </c>
      <c r="BZ81" s="207">
        <f t="shared" ref="BZ81:DE81" si="59" xml:space="preserve"> BZ$75</f>
        <v>103416.91389822836</v>
      </c>
      <c r="CA81" s="207">
        <f t="shared" si="59"/>
        <v>101471.17126173721</v>
      </c>
      <c r="CB81" s="207">
        <f t="shared" si="59"/>
        <v>101503.86395644248</v>
      </c>
      <c r="CC81" s="207">
        <f t="shared" si="59"/>
        <v>103150.83635395103</v>
      </c>
      <c r="CD81" s="207">
        <f t="shared" si="59"/>
        <v>103399.91432659538</v>
      </c>
      <c r="CE81" s="207">
        <f t="shared" si="59"/>
        <v>101463.85200172856</v>
      </c>
      <c r="CF81" s="207">
        <f t="shared" si="59"/>
        <v>101496.38204621142</v>
      </c>
      <c r="CG81" s="207">
        <f t="shared" si="59"/>
        <v>103135.16055119506</v>
      </c>
      <c r="CH81" s="207">
        <f t="shared" si="59"/>
        <v>103382.99932994565</v>
      </c>
      <c r="CI81" s="207">
        <f t="shared" si="59"/>
        <v>101456.56915594882</v>
      </c>
      <c r="CJ81" s="207">
        <f t="shared" si="59"/>
        <v>101472.5754104098</v>
      </c>
      <c r="CK81" s="207">
        <f t="shared" si="59"/>
        <v>103119.56273750753</v>
      </c>
      <c r="CL81" s="207">
        <f t="shared" si="59"/>
        <v>103366.16848750811</v>
      </c>
      <c r="CM81" s="207">
        <f t="shared" si="59"/>
        <v>101449.32254323266</v>
      </c>
      <c r="CN81" s="207">
        <f t="shared" si="59"/>
        <v>101481.52971086005</v>
      </c>
      <c r="CO81" s="207">
        <f t="shared" si="59"/>
        <v>103104.04252488309</v>
      </c>
      <c r="CP81" s="207">
        <f t="shared" si="59"/>
        <v>103349.42138060508</v>
      </c>
      <c r="CQ81" s="207">
        <f t="shared" si="59"/>
        <v>101442.11198331608</v>
      </c>
      <c r="CR81" s="207">
        <f t="shared" si="59"/>
        <v>101474.15891627865</v>
      </c>
      <c r="CS81" s="207">
        <f t="shared" si="59"/>
        <v>103088.59952724687</v>
      </c>
      <c r="CT81" s="207">
        <f t="shared" si="59"/>
        <v>103332.75759264188</v>
      </c>
      <c r="CU81" s="207">
        <f t="shared" si="59"/>
        <v>101434.93729683192</v>
      </c>
      <c r="CV81" s="207">
        <f t="shared" si="59"/>
        <v>101466.82479231707</v>
      </c>
      <c r="CW81" s="207">
        <f t="shared" si="59"/>
        <v>103073.23336044465</v>
      </c>
      <c r="CX81" s="207">
        <f t="shared" si="59"/>
        <v>103316.1767090964</v>
      </c>
      <c r="CY81" s="207">
        <f t="shared" si="59"/>
        <v>101427.79830530539</v>
      </c>
      <c r="CZ81" s="207">
        <f t="shared" si="59"/>
        <v>101443.48839657249</v>
      </c>
      <c r="DA81" s="207">
        <f t="shared" si="59"/>
        <v>103057.94364223348</v>
      </c>
      <c r="DB81" s="207">
        <f t="shared" si="59"/>
        <v>103299.67831750885</v>
      </c>
      <c r="DC81" s="207">
        <f t="shared" si="59"/>
        <v>101420.69483114965</v>
      </c>
      <c r="DD81" s="207">
        <f t="shared" si="59"/>
        <v>101452.26582739741</v>
      </c>
      <c r="DE81" s="207">
        <f t="shared" si="59"/>
        <v>103042.72999227211</v>
      </c>
      <c r="DF81" s="207">
        <f t="shared" ref="DF81:EA81" si="60" xml:space="preserve"> DF$75</f>
        <v>103283.26200747149</v>
      </c>
      <c r="DG81" s="207">
        <f t="shared" si="60"/>
        <v>101413.62669766134</v>
      </c>
      <c r="DH81" s="207">
        <f t="shared" si="60"/>
        <v>101445.04062427604</v>
      </c>
      <c r="DI81" s="207">
        <f t="shared" si="60"/>
        <v>100000</v>
      </c>
      <c r="DJ81" s="207">
        <f t="shared" si="60"/>
        <v>100000</v>
      </c>
      <c r="DK81" s="207">
        <f t="shared" si="60"/>
        <v>100000</v>
      </c>
      <c r="DL81" s="207">
        <f t="shared" si="60"/>
        <v>100000</v>
      </c>
      <c r="DM81" s="207">
        <f t="shared" si="60"/>
        <v>100000</v>
      </c>
      <c r="DN81" s="207">
        <f t="shared" si="60"/>
        <v>100000</v>
      </c>
      <c r="DO81" s="207">
        <f t="shared" si="60"/>
        <v>100000</v>
      </c>
      <c r="DP81" s="207">
        <f t="shared" si="60"/>
        <v>100000</v>
      </c>
      <c r="DQ81" s="207">
        <f t="shared" si="60"/>
        <v>100000</v>
      </c>
      <c r="DR81" s="207">
        <f t="shared" si="60"/>
        <v>100000</v>
      </c>
      <c r="DS81" s="207">
        <f t="shared" si="60"/>
        <v>100000</v>
      </c>
      <c r="DT81" s="207">
        <f t="shared" si="60"/>
        <v>100000</v>
      </c>
      <c r="DU81" s="207">
        <f t="shared" si="60"/>
        <v>100000</v>
      </c>
      <c r="DV81" s="207">
        <f t="shared" si="60"/>
        <v>100000</v>
      </c>
      <c r="DW81" s="207">
        <f t="shared" si="60"/>
        <v>100000</v>
      </c>
      <c r="DX81" s="207">
        <f t="shared" si="60"/>
        <v>100000</v>
      </c>
      <c r="DY81" s="207">
        <f t="shared" si="60"/>
        <v>100000</v>
      </c>
      <c r="DZ81" s="207">
        <f t="shared" si="60"/>
        <v>100000</v>
      </c>
      <c r="EA81" s="207">
        <f t="shared" si="60"/>
        <v>100000</v>
      </c>
    </row>
    <row r="82" spans="1:131" outlineLevel="1" x14ac:dyDescent="0.35">
      <c r="A82" s="176"/>
      <c r="D82" s="180"/>
      <c r="E82" s="163" t="s">
        <v>75</v>
      </c>
      <c r="F82" s="265">
        <f xml:space="preserve"> IF(SUM(J82:EA82) &lt;&gt; 0, 1, 0)</f>
        <v>0</v>
      </c>
      <c r="G82" s="163" t="s">
        <v>20</v>
      </c>
      <c r="H82" s="163"/>
      <c r="I82" s="163"/>
      <c r="J82" s="265">
        <f t="shared" ref="J82:AO82" si="61" xml:space="preserve"> IF(ABS(J80 - J81) &gt; CHK_TOL, 1, 0)</f>
        <v>0</v>
      </c>
      <c r="K82" s="265">
        <f t="shared" si="61"/>
        <v>0</v>
      </c>
      <c r="L82" s="265">
        <f t="shared" si="61"/>
        <v>0</v>
      </c>
      <c r="M82" s="265">
        <f t="shared" si="61"/>
        <v>0</v>
      </c>
      <c r="N82" s="265">
        <f t="shared" si="61"/>
        <v>0</v>
      </c>
      <c r="O82" s="265">
        <f t="shared" si="61"/>
        <v>0</v>
      </c>
      <c r="P82" s="265">
        <f t="shared" si="61"/>
        <v>0</v>
      </c>
      <c r="Q82" s="265">
        <f t="shared" si="61"/>
        <v>0</v>
      </c>
      <c r="R82" s="265">
        <f t="shared" si="61"/>
        <v>0</v>
      </c>
      <c r="S82" s="265">
        <f t="shared" si="61"/>
        <v>0</v>
      </c>
      <c r="T82" s="265">
        <f t="shared" si="61"/>
        <v>0</v>
      </c>
      <c r="U82" s="265">
        <f t="shared" si="61"/>
        <v>0</v>
      </c>
      <c r="V82" s="265">
        <f t="shared" si="61"/>
        <v>0</v>
      </c>
      <c r="W82" s="265">
        <f t="shared" si="61"/>
        <v>0</v>
      </c>
      <c r="X82" s="265">
        <f t="shared" si="61"/>
        <v>0</v>
      </c>
      <c r="Y82" s="265">
        <f t="shared" si="61"/>
        <v>0</v>
      </c>
      <c r="Z82" s="265">
        <f t="shared" si="61"/>
        <v>0</v>
      </c>
      <c r="AA82" s="265">
        <f t="shared" si="61"/>
        <v>0</v>
      </c>
      <c r="AB82" s="265">
        <f t="shared" si="61"/>
        <v>0</v>
      </c>
      <c r="AC82" s="265">
        <f t="shared" si="61"/>
        <v>0</v>
      </c>
      <c r="AD82" s="265">
        <f t="shared" si="61"/>
        <v>0</v>
      </c>
      <c r="AE82" s="265">
        <f t="shared" si="61"/>
        <v>0</v>
      </c>
      <c r="AF82" s="265">
        <f t="shared" si="61"/>
        <v>0</v>
      </c>
      <c r="AG82" s="265">
        <f t="shared" si="61"/>
        <v>0</v>
      </c>
      <c r="AH82" s="265">
        <f t="shared" si="61"/>
        <v>0</v>
      </c>
      <c r="AI82" s="265">
        <f t="shared" si="61"/>
        <v>0</v>
      </c>
      <c r="AJ82" s="265">
        <f t="shared" si="61"/>
        <v>0</v>
      </c>
      <c r="AK82" s="265">
        <f t="shared" si="61"/>
        <v>0</v>
      </c>
      <c r="AL82" s="265">
        <f t="shared" si="61"/>
        <v>0</v>
      </c>
      <c r="AM82" s="265">
        <f t="shared" si="61"/>
        <v>0</v>
      </c>
      <c r="AN82" s="265">
        <f t="shared" si="61"/>
        <v>0</v>
      </c>
      <c r="AO82" s="265">
        <f t="shared" si="61"/>
        <v>0</v>
      </c>
      <c r="AP82" s="265">
        <f t="shared" ref="AP82:BU82" si="62" xml:space="preserve"> IF(ABS(AP80 - AP81) &gt; CHK_TOL, 1, 0)</f>
        <v>0</v>
      </c>
      <c r="AQ82" s="265">
        <f t="shared" si="62"/>
        <v>0</v>
      </c>
      <c r="AR82" s="265">
        <f t="shared" si="62"/>
        <v>0</v>
      </c>
      <c r="AS82" s="265">
        <f t="shared" si="62"/>
        <v>0</v>
      </c>
      <c r="AT82" s="265">
        <f t="shared" si="62"/>
        <v>0</v>
      </c>
      <c r="AU82" s="265">
        <f t="shared" si="62"/>
        <v>0</v>
      </c>
      <c r="AV82" s="265">
        <f t="shared" si="62"/>
        <v>0</v>
      </c>
      <c r="AW82" s="265">
        <f t="shared" si="62"/>
        <v>0</v>
      </c>
      <c r="AX82" s="265">
        <f t="shared" si="62"/>
        <v>0</v>
      </c>
      <c r="AY82" s="265">
        <f t="shared" si="62"/>
        <v>0</v>
      </c>
      <c r="AZ82" s="265">
        <f t="shared" si="62"/>
        <v>0</v>
      </c>
      <c r="BA82" s="265">
        <f t="shared" si="62"/>
        <v>0</v>
      </c>
      <c r="BB82" s="265">
        <f t="shared" si="62"/>
        <v>0</v>
      </c>
      <c r="BC82" s="265">
        <f t="shared" si="62"/>
        <v>0</v>
      </c>
      <c r="BD82" s="265">
        <f t="shared" si="62"/>
        <v>0</v>
      </c>
      <c r="BE82" s="265">
        <f t="shared" si="62"/>
        <v>0</v>
      </c>
      <c r="BF82" s="265">
        <f t="shared" si="62"/>
        <v>0</v>
      </c>
      <c r="BG82" s="265">
        <f t="shared" si="62"/>
        <v>0</v>
      </c>
      <c r="BH82" s="265">
        <f t="shared" si="62"/>
        <v>0</v>
      </c>
      <c r="BI82" s="265">
        <f t="shared" si="62"/>
        <v>0</v>
      </c>
      <c r="BJ82" s="265">
        <f t="shared" si="62"/>
        <v>0</v>
      </c>
      <c r="BK82" s="265">
        <f t="shared" si="62"/>
        <v>0</v>
      </c>
      <c r="BL82" s="265">
        <f t="shared" si="62"/>
        <v>0</v>
      </c>
      <c r="BM82" s="265">
        <f t="shared" si="62"/>
        <v>0</v>
      </c>
      <c r="BN82" s="265">
        <f t="shared" si="62"/>
        <v>0</v>
      </c>
      <c r="BO82" s="265">
        <f t="shared" si="62"/>
        <v>0</v>
      </c>
      <c r="BP82" s="265">
        <f t="shared" si="62"/>
        <v>0</v>
      </c>
      <c r="BQ82" s="265">
        <f t="shared" si="62"/>
        <v>0</v>
      </c>
      <c r="BR82" s="265">
        <f t="shared" si="62"/>
        <v>0</v>
      </c>
      <c r="BS82" s="265">
        <f t="shared" si="62"/>
        <v>0</v>
      </c>
      <c r="BT82" s="265">
        <f t="shared" si="62"/>
        <v>0</v>
      </c>
      <c r="BU82" s="265">
        <f t="shared" si="62"/>
        <v>0</v>
      </c>
      <c r="BV82" s="265">
        <f t="shared" ref="BV82:DA82" si="63" xml:space="preserve"> IF(ABS(BV80 - BV81) &gt; CHK_TOL, 1, 0)</f>
        <v>0</v>
      </c>
      <c r="BW82" s="265">
        <f t="shared" si="63"/>
        <v>0</v>
      </c>
      <c r="BX82" s="265">
        <f t="shared" si="63"/>
        <v>0</v>
      </c>
      <c r="BY82" s="265">
        <f t="shared" si="63"/>
        <v>0</v>
      </c>
      <c r="BZ82" s="265">
        <f t="shared" si="63"/>
        <v>0</v>
      </c>
      <c r="CA82" s="265">
        <f t="shared" si="63"/>
        <v>0</v>
      </c>
      <c r="CB82" s="265">
        <f t="shared" si="63"/>
        <v>0</v>
      </c>
      <c r="CC82" s="265">
        <f t="shared" si="63"/>
        <v>0</v>
      </c>
      <c r="CD82" s="265">
        <f t="shared" si="63"/>
        <v>0</v>
      </c>
      <c r="CE82" s="265">
        <f t="shared" si="63"/>
        <v>0</v>
      </c>
      <c r="CF82" s="265">
        <f t="shared" si="63"/>
        <v>0</v>
      </c>
      <c r="CG82" s="265">
        <f t="shared" si="63"/>
        <v>0</v>
      </c>
      <c r="CH82" s="265">
        <f t="shared" si="63"/>
        <v>0</v>
      </c>
      <c r="CI82" s="265">
        <f t="shared" si="63"/>
        <v>0</v>
      </c>
      <c r="CJ82" s="265">
        <f t="shared" si="63"/>
        <v>0</v>
      </c>
      <c r="CK82" s="265">
        <f t="shared" si="63"/>
        <v>0</v>
      </c>
      <c r="CL82" s="265">
        <f t="shared" si="63"/>
        <v>0</v>
      </c>
      <c r="CM82" s="265">
        <f t="shared" si="63"/>
        <v>0</v>
      </c>
      <c r="CN82" s="265">
        <f t="shared" si="63"/>
        <v>0</v>
      </c>
      <c r="CO82" s="265">
        <f t="shared" si="63"/>
        <v>0</v>
      </c>
      <c r="CP82" s="265">
        <f t="shared" si="63"/>
        <v>0</v>
      </c>
      <c r="CQ82" s="265">
        <f t="shared" si="63"/>
        <v>0</v>
      </c>
      <c r="CR82" s="265">
        <f t="shared" si="63"/>
        <v>0</v>
      </c>
      <c r="CS82" s="265">
        <f t="shared" si="63"/>
        <v>0</v>
      </c>
      <c r="CT82" s="265">
        <f t="shared" si="63"/>
        <v>0</v>
      </c>
      <c r="CU82" s="265">
        <f t="shared" si="63"/>
        <v>0</v>
      </c>
      <c r="CV82" s="265">
        <f t="shared" si="63"/>
        <v>0</v>
      </c>
      <c r="CW82" s="265">
        <f t="shared" si="63"/>
        <v>0</v>
      </c>
      <c r="CX82" s="265">
        <f t="shared" si="63"/>
        <v>0</v>
      </c>
      <c r="CY82" s="265">
        <f t="shared" si="63"/>
        <v>0</v>
      </c>
      <c r="CZ82" s="265">
        <f t="shared" si="63"/>
        <v>0</v>
      </c>
      <c r="DA82" s="265">
        <f t="shared" si="63"/>
        <v>0</v>
      </c>
      <c r="DB82" s="265">
        <f t="shared" ref="DB82:EA82" si="64" xml:space="preserve"> IF(ABS(DB80 - DB81) &gt; CHK_TOL, 1, 0)</f>
        <v>0</v>
      </c>
      <c r="DC82" s="265">
        <f t="shared" si="64"/>
        <v>0</v>
      </c>
      <c r="DD82" s="265">
        <f t="shared" si="64"/>
        <v>0</v>
      </c>
      <c r="DE82" s="265">
        <f t="shared" si="64"/>
        <v>0</v>
      </c>
      <c r="DF82" s="265">
        <f t="shared" si="64"/>
        <v>0</v>
      </c>
      <c r="DG82" s="265">
        <f t="shared" si="64"/>
        <v>0</v>
      </c>
      <c r="DH82" s="265">
        <f t="shared" si="64"/>
        <v>0</v>
      </c>
      <c r="DI82" s="265">
        <f t="shared" si="64"/>
        <v>0</v>
      </c>
      <c r="DJ82" s="265">
        <f t="shared" si="64"/>
        <v>0</v>
      </c>
      <c r="DK82" s="265">
        <f t="shared" si="64"/>
        <v>0</v>
      </c>
      <c r="DL82" s="265">
        <f t="shared" si="64"/>
        <v>0</v>
      </c>
      <c r="DM82" s="265">
        <f t="shared" si="64"/>
        <v>0</v>
      </c>
      <c r="DN82" s="265">
        <f t="shared" si="64"/>
        <v>0</v>
      </c>
      <c r="DO82" s="265">
        <f t="shared" si="64"/>
        <v>0</v>
      </c>
      <c r="DP82" s="265">
        <f t="shared" si="64"/>
        <v>0</v>
      </c>
      <c r="DQ82" s="265">
        <f t="shared" si="64"/>
        <v>0</v>
      </c>
      <c r="DR82" s="265">
        <f t="shared" si="64"/>
        <v>0</v>
      </c>
      <c r="DS82" s="265">
        <f t="shared" si="64"/>
        <v>0</v>
      </c>
      <c r="DT82" s="265">
        <f t="shared" si="64"/>
        <v>0</v>
      </c>
      <c r="DU82" s="265">
        <f t="shared" si="64"/>
        <v>0</v>
      </c>
      <c r="DV82" s="265">
        <f t="shared" si="64"/>
        <v>0</v>
      </c>
      <c r="DW82" s="265">
        <f t="shared" si="64"/>
        <v>0</v>
      </c>
      <c r="DX82" s="265">
        <f t="shared" si="64"/>
        <v>0</v>
      </c>
      <c r="DY82" s="265">
        <f t="shared" si="64"/>
        <v>0</v>
      </c>
      <c r="DZ82" s="265">
        <f t="shared" si="64"/>
        <v>0</v>
      </c>
      <c r="EA82" s="265">
        <f t="shared" si="64"/>
        <v>0</v>
      </c>
    </row>
    <row r="83" spans="1:131" outlineLevel="1" x14ac:dyDescent="0.35">
      <c r="E83" s="162" t="s">
        <v>76</v>
      </c>
      <c r="F83" s="162"/>
      <c r="G83" s="162"/>
      <c r="H83" s="162">
        <f xml:space="preserve"> SUM(J83:EA83)</f>
        <v>0</v>
      </c>
      <c r="I83" s="162"/>
      <c r="J83" s="162">
        <f xml:space="preserve"> J80 - J81</f>
        <v>0</v>
      </c>
      <c r="K83" s="162">
        <f t="shared" ref="K83:BV83" si="65" xml:space="preserve"> K80 - K81</f>
        <v>0</v>
      </c>
      <c r="L83" s="162">
        <f t="shared" si="65"/>
        <v>0</v>
      </c>
      <c r="M83" s="162">
        <f t="shared" si="65"/>
        <v>0</v>
      </c>
      <c r="N83" s="162">
        <f t="shared" si="65"/>
        <v>0</v>
      </c>
      <c r="O83" s="162">
        <f t="shared" si="65"/>
        <v>0</v>
      </c>
      <c r="P83" s="162">
        <f t="shared" si="65"/>
        <v>0</v>
      </c>
      <c r="Q83" s="162">
        <f t="shared" si="65"/>
        <v>0</v>
      </c>
      <c r="R83" s="162">
        <f t="shared" si="65"/>
        <v>0</v>
      </c>
      <c r="S83" s="162">
        <f t="shared" si="65"/>
        <v>0</v>
      </c>
      <c r="T83" s="162">
        <f t="shared" si="65"/>
        <v>0</v>
      </c>
      <c r="U83" s="162">
        <f t="shared" si="65"/>
        <v>0</v>
      </c>
      <c r="V83" s="162">
        <f t="shared" si="65"/>
        <v>0</v>
      </c>
      <c r="W83" s="162">
        <f t="shared" si="65"/>
        <v>0</v>
      </c>
      <c r="X83" s="162">
        <f t="shared" si="65"/>
        <v>0</v>
      </c>
      <c r="Y83" s="162">
        <f t="shared" si="65"/>
        <v>0</v>
      </c>
      <c r="Z83" s="162">
        <f t="shared" si="65"/>
        <v>0</v>
      </c>
      <c r="AA83" s="162">
        <f t="shared" si="65"/>
        <v>0</v>
      </c>
      <c r="AB83" s="162">
        <f t="shared" si="65"/>
        <v>0</v>
      </c>
      <c r="AC83" s="162">
        <f t="shared" si="65"/>
        <v>0</v>
      </c>
      <c r="AD83" s="162">
        <f t="shared" si="65"/>
        <v>0</v>
      </c>
      <c r="AE83" s="162">
        <f t="shared" si="65"/>
        <v>0</v>
      </c>
      <c r="AF83" s="162">
        <f t="shared" si="65"/>
        <v>0</v>
      </c>
      <c r="AG83" s="162">
        <f t="shared" si="65"/>
        <v>0</v>
      </c>
      <c r="AH83" s="162">
        <f t="shared" si="65"/>
        <v>0</v>
      </c>
      <c r="AI83" s="162">
        <f t="shared" si="65"/>
        <v>0</v>
      </c>
      <c r="AJ83" s="162">
        <f t="shared" si="65"/>
        <v>0</v>
      </c>
      <c r="AK83" s="162">
        <f t="shared" si="65"/>
        <v>0</v>
      </c>
      <c r="AL83" s="162">
        <f t="shared" si="65"/>
        <v>0</v>
      </c>
      <c r="AM83" s="162">
        <f t="shared" si="65"/>
        <v>0</v>
      </c>
      <c r="AN83" s="162">
        <f t="shared" si="65"/>
        <v>0</v>
      </c>
      <c r="AO83" s="162">
        <f t="shared" si="65"/>
        <v>0</v>
      </c>
      <c r="AP83" s="162">
        <f t="shared" si="65"/>
        <v>0</v>
      </c>
      <c r="AQ83" s="162">
        <f t="shared" si="65"/>
        <v>0</v>
      </c>
      <c r="AR83" s="162">
        <f t="shared" si="65"/>
        <v>0</v>
      </c>
      <c r="AS83" s="162">
        <f t="shared" si="65"/>
        <v>0</v>
      </c>
      <c r="AT83" s="162">
        <f t="shared" si="65"/>
        <v>0</v>
      </c>
      <c r="AU83" s="162">
        <f t="shared" si="65"/>
        <v>0</v>
      </c>
      <c r="AV83" s="162">
        <f t="shared" si="65"/>
        <v>0</v>
      </c>
      <c r="AW83" s="162">
        <f t="shared" si="65"/>
        <v>0</v>
      </c>
      <c r="AX83" s="162">
        <f t="shared" si="65"/>
        <v>0</v>
      </c>
      <c r="AY83" s="162">
        <f t="shared" si="65"/>
        <v>0</v>
      </c>
      <c r="AZ83" s="162">
        <f t="shared" si="65"/>
        <v>0</v>
      </c>
      <c r="BA83" s="162">
        <f t="shared" si="65"/>
        <v>0</v>
      </c>
      <c r="BB83" s="162">
        <f t="shared" si="65"/>
        <v>0</v>
      </c>
      <c r="BC83" s="162">
        <f t="shared" si="65"/>
        <v>0</v>
      </c>
      <c r="BD83" s="162">
        <f t="shared" si="65"/>
        <v>0</v>
      </c>
      <c r="BE83" s="162">
        <f t="shared" si="65"/>
        <v>0</v>
      </c>
      <c r="BF83" s="162">
        <f t="shared" si="65"/>
        <v>0</v>
      </c>
      <c r="BG83" s="162">
        <f t="shared" si="65"/>
        <v>0</v>
      </c>
      <c r="BH83" s="162">
        <f t="shared" si="65"/>
        <v>0</v>
      </c>
      <c r="BI83" s="162">
        <f t="shared" si="65"/>
        <v>0</v>
      </c>
      <c r="BJ83" s="162">
        <f t="shared" si="65"/>
        <v>0</v>
      </c>
      <c r="BK83" s="162">
        <f t="shared" si="65"/>
        <v>0</v>
      </c>
      <c r="BL83" s="162">
        <f t="shared" si="65"/>
        <v>0</v>
      </c>
      <c r="BM83" s="162">
        <f t="shared" si="65"/>
        <v>0</v>
      </c>
      <c r="BN83" s="162">
        <f t="shared" si="65"/>
        <v>0</v>
      </c>
      <c r="BO83" s="162">
        <f t="shared" si="65"/>
        <v>0</v>
      </c>
      <c r="BP83" s="162">
        <f t="shared" si="65"/>
        <v>0</v>
      </c>
      <c r="BQ83" s="162">
        <f t="shared" si="65"/>
        <v>0</v>
      </c>
      <c r="BR83" s="162">
        <f t="shared" si="65"/>
        <v>0</v>
      </c>
      <c r="BS83" s="162">
        <f t="shared" si="65"/>
        <v>0</v>
      </c>
      <c r="BT83" s="162">
        <f t="shared" si="65"/>
        <v>0</v>
      </c>
      <c r="BU83" s="162">
        <f t="shared" si="65"/>
        <v>0</v>
      </c>
      <c r="BV83" s="162">
        <f t="shared" si="65"/>
        <v>0</v>
      </c>
      <c r="BW83" s="162">
        <f t="shared" ref="BW83:EA83" si="66" xml:space="preserve"> BW80 - BW81</f>
        <v>0</v>
      </c>
      <c r="BX83" s="162">
        <f t="shared" si="66"/>
        <v>0</v>
      </c>
      <c r="BY83" s="162">
        <f t="shared" si="66"/>
        <v>0</v>
      </c>
      <c r="BZ83" s="162">
        <f t="shared" si="66"/>
        <v>0</v>
      </c>
      <c r="CA83" s="162">
        <f t="shared" si="66"/>
        <v>0</v>
      </c>
      <c r="CB83" s="162">
        <f t="shared" si="66"/>
        <v>0</v>
      </c>
      <c r="CC83" s="162">
        <f t="shared" si="66"/>
        <v>0</v>
      </c>
      <c r="CD83" s="162">
        <f t="shared" si="66"/>
        <v>0</v>
      </c>
      <c r="CE83" s="162">
        <f t="shared" si="66"/>
        <v>0</v>
      </c>
      <c r="CF83" s="162">
        <f t="shared" si="66"/>
        <v>0</v>
      </c>
      <c r="CG83" s="162">
        <f t="shared" si="66"/>
        <v>0</v>
      </c>
      <c r="CH83" s="162">
        <f t="shared" si="66"/>
        <v>0</v>
      </c>
      <c r="CI83" s="162">
        <f t="shared" si="66"/>
        <v>0</v>
      </c>
      <c r="CJ83" s="162">
        <f t="shared" si="66"/>
        <v>0</v>
      </c>
      <c r="CK83" s="162">
        <f t="shared" si="66"/>
        <v>0</v>
      </c>
      <c r="CL83" s="162">
        <f t="shared" si="66"/>
        <v>0</v>
      </c>
      <c r="CM83" s="162">
        <f t="shared" si="66"/>
        <v>0</v>
      </c>
      <c r="CN83" s="162">
        <f t="shared" si="66"/>
        <v>0</v>
      </c>
      <c r="CO83" s="162">
        <f t="shared" si="66"/>
        <v>0</v>
      </c>
      <c r="CP83" s="162">
        <f t="shared" si="66"/>
        <v>0</v>
      </c>
      <c r="CQ83" s="162">
        <f t="shared" si="66"/>
        <v>0</v>
      </c>
      <c r="CR83" s="162">
        <f t="shared" si="66"/>
        <v>0</v>
      </c>
      <c r="CS83" s="162">
        <f t="shared" si="66"/>
        <v>0</v>
      </c>
      <c r="CT83" s="162">
        <f t="shared" si="66"/>
        <v>0</v>
      </c>
      <c r="CU83" s="162">
        <f t="shared" si="66"/>
        <v>0</v>
      </c>
      <c r="CV83" s="162">
        <f t="shared" si="66"/>
        <v>0</v>
      </c>
      <c r="CW83" s="162">
        <f t="shared" si="66"/>
        <v>0</v>
      </c>
      <c r="CX83" s="162">
        <f t="shared" si="66"/>
        <v>0</v>
      </c>
      <c r="CY83" s="162">
        <f t="shared" si="66"/>
        <v>0</v>
      </c>
      <c r="CZ83" s="162">
        <f t="shared" si="66"/>
        <v>0</v>
      </c>
      <c r="DA83" s="162">
        <f t="shared" si="66"/>
        <v>0</v>
      </c>
      <c r="DB83" s="162">
        <f t="shared" si="66"/>
        <v>0</v>
      </c>
      <c r="DC83" s="162">
        <f t="shared" si="66"/>
        <v>0</v>
      </c>
      <c r="DD83" s="162">
        <f t="shared" si="66"/>
        <v>0</v>
      </c>
      <c r="DE83" s="162">
        <f t="shared" si="66"/>
        <v>0</v>
      </c>
      <c r="DF83" s="162">
        <f t="shared" si="66"/>
        <v>0</v>
      </c>
      <c r="DG83" s="162">
        <f t="shared" si="66"/>
        <v>0</v>
      </c>
      <c r="DH83" s="162">
        <f t="shared" si="66"/>
        <v>0</v>
      </c>
      <c r="DI83" s="162">
        <f t="shared" si="66"/>
        <v>0</v>
      </c>
      <c r="DJ83" s="162">
        <f t="shared" si="66"/>
        <v>0</v>
      </c>
      <c r="DK83" s="162">
        <f t="shared" si="66"/>
        <v>0</v>
      </c>
      <c r="DL83" s="162">
        <f t="shared" si="66"/>
        <v>0</v>
      </c>
      <c r="DM83" s="162">
        <f t="shared" si="66"/>
        <v>0</v>
      </c>
      <c r="DN83" s="162">
        <f t="shared" si="66"/>
        <v>0</v>
      </c>
      <c r="DO83" s="162">
        <f t="shared" si="66"/>
        <v>0</v>
      </c>
      <c r="DP83" s="162">
        <f t="shared" si="66"/>
        <v>0</v>
      </c>
      <c r="DQ83" s="162">
        <f t="shared" si="66"/>
        <v>0</v>
      </c>
      <c r="DR83" s="162">
        <f t="shared" si="66"/>
        <v>0</v>
      </c>
      <c r="DS83" s="162">
        <f t="shared" si="66"/>
        <v>0</v>
      </c>
      <c r="DT83" s="162">
        <f t="shared" si="66"/>
        <v>0</v>
      </c>
      <c r="DU83" s="162">
        <f t="shared" si="66"/>
        <v>0</v>
      </c>
      <c r="DV83" s="162">
        <f t="shared" si="66"/>
        <v>0</v>
      </c>
      <c r="DW83" s="162">
        <f t="shared" si="66"/>
        <v>0</v>
      </c>
      <c r="DX83" s="162">
        <f t="shared" si="66"/>
        <v>0</v>
      </c>
      <c r="DY83" s="162">
        <f t="shared" si="66"/>
        <v>0</v>
      </c>
      <c r="DZ83" s="162">
        <f t="shared" si="66"/>
        <v>0</v>
      </c>
      <c r="EA83" s="162">
        <f t="shared" si="66"/>
        <v>0</v>
      </c>
    </row>
    <row r="84" spans="1:131" outlineLevel="1" x14ac:dyDescent="0.35"/>
    <row r="85" spans="1:131" outlineLevel="1" x14ac:dyDescent="0.35"/>
    <row r="87" spans="1:131" x14ac:dyDescent="0.35">
      <c r="A87" s="175" t="s">
        <v>63</v>
      </c>
    </row>
  </sheetData>
  <conditionalFormatting sqref="J3:EA3">
    <cfRule type="cellIs" dxfId="42" priority="27" stopIfTrue="1" operator="equal">
      <formula>"Operations"</formula>
    </cfRule>
  </conditionalFormatting>
  <conditionalFormatting sqref="J3:EA3">
    <cfRule type="cellIs" dxfId="41" priority="25" operator="equal">
      <formula>"Fin Close"</formula>
    </cfRule>
  </conditionalFormatting>
  <conditionalFormatting sqref="F82">
    <cfRule type="cellIs" dxfId="40" priority="3" stopIfTrue="1" operator="notEqual">
      <formula>0</formula>
    </cfRule>
    <cfRule type="cellIs" dxfId="39" priority="4" stopIfTrue="1" operator="equal">
      <formula>""</formula>
    </cfRule>
  </conditionalFormatting>
  <conditionalFormatting sqref="J82:EA82">
    <cfRule type="cellIs" dxfId="38" priority="7" stopIfTrue="1" operator="notEqual">
      <formula>0</formula>
    </cfRule>
    <cfRule type="cellIs" dxfId="37" priority="8" stopIfTrue="1" operator="equal">
      <formula>""</formula>
    </cfRule>
  </conditionalFormatting>
  <conditionalFormatting sqref="F2:F4">
    <cfRule type="cellIs" dxfId="36" priority="1" stopIfTrue="1" operator="notEqual">
      <formula>0</formula>
    </cfRule>
    <cfRule type="cellIs" dxfId="35" priority="2" stopIfTrue="1" operator="equal">
      <formula>""</formula>
    </cfRule>
  </conditionalFormatting>
  <printOptions verticalCentered="1" gridLines="1"/>
  <pageMargins left="0.74803149606299213" right="0.74803149606299213" top="0.98425196850393704" bottom="0.98425196850393704" header="0.51181102362204722" footer="0.51181102362204722"/>
  <pageSetup paperSize="9" scale="55" orientation="landscape" blackAndWhite="1" horizontalDpi="300" verticalDpi="300" r:id="rId1"/>
  <headerFooter alignWithMargins="0">
    <oddHeader>&amp;L&amp;"Arial,Bold"&amp;14PROJECT AIRCO&amp;C&amp;"Arial,Bold"&amp;14Sheet: &amp;A&amp;R&amp;"Arial,Bold"&amp;14STRICTLY CONFIDENTIAL</oddHeader>
    <oddFooter>&amp;L&amp;12&amp;F (Printed on &amp;D at &amp;T) &amp;R&amp;12Page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88165-7765-475B-988B-E9B3396BFF0A}">
  <sheetPr codeName="Sheet16">
    <tabColor theme="4"/>
    <outlinePr summaryBelow="0" summaryRight="0"/>
  </sheetPr>
  <dimension ref="A1:AN86"/>
  <sheetViews>
    <sheetView showGridLines="0" defaultGridColor="0" colorId="22" zoomScale="115" zoomScaleNormal="115" workbookViewId="0">
      <pane xSplit="9" ySplit="5" topLeftCell="N6" activePane="bottomRight" state="frozen"/>
      <selection activeCell="E45" sqref="E45"/>
      <selection pane="topRight" activeCell="E45" sqref="E45"/>
      <selection pane="bottomLeft" activeCell="E45" sqref="E45"/>
      <selection pane="bottomRight"/>
    </sheetView>
  </sheetViews>
  <sheetFormatPr defaultColWidth="0" defaultRowHeight="13.15" outlineLevelRow="1" x14ac:dyDescent="0.35"/>
  <cols>
    <col min="1" max="2" width="1.19921875" style="8" customWidth="1"/>
    <col min="3" max="3" width="1.19921875" style="13" customWidth="1"/>
    <col min="4" max="4" width="1.19921875" style="34" customWidth="1"/>
    <col min="5" max="5" width="40.796875" style="7" customWidth="1"/>
    <col min="6" max="6" width="12.796875" style="7" customWidth="1"/>
    <col min="7" max="7" width="11.796875" style="21" customWidth="1"/>
    <col min="8" max="8" width="11.796875" style="7" customWidth="1"/>
    <col min="9" max="9" width="2.796875" style="6" customWidth="1"/>
    <col min="10" max="40" width="11.796875" style="7" customWidth="1"/>
    <col min="41" max="16384" width="11.796875" hidden="1"/>
  </cols>
  <sheetData>
    <row r="1" spans="1:40" ht="25.15" x14ac:dyDescent="0.35">
      <c r="A1" s="16" t="str">
        <f ca="1" xml:space="preserve"> RIGHT(CELL("filename", A1), LEN(CELL("filename", A1)) - SEARCH("]", CELL("filename", A1))) &amp; " - " &amp; InpC!F3</f>
        <v>FS Ann - Base case 1</v>
      </c>
    </row>
    <row r="2" spans="1:40" x14ac:dyDescent="0.35">
      <c r="A2" s="35"/>
      <c r="B2" s="35"/>
      <c r="C2" s="36"/>
      <c r="D2" s="37"/>
      <c r="E2" s="169" t="str">
        <f xml:space="preserve"> Time!E$48</f>
        <v>Model period ending - annual</v>
      </c>
      <c r="F2" s="244">
        <f xml:space="preserve"> Check!$F$9</f>
        <v>0</v>
      </c>
      <c r="G2" s="368" t="s">
        <v>23</v>
      </c>
      <c r="H2" s="17"/>
      <c r="I2" s="104"/>
      <c r="J2" s="170">
        <f xml:space="preserve"> Time!J$48</f>
        <v>43921</v>
      </c>
      <c r="K2" s="170">
        <f xml:space="preserve"> Time!K$48</f>
        <v>44286</v>
      </c>
      <c r="L2" s="170">
        <f xml:space="preserve"> Time!L$48</f>
        <v>44651</v>
      </c>
      <c r="M2" s="170">
        <f xml:space="preserve"> Time!M$48</f>
        <v>45016</v>
      </c>
      <c r="N2" s="170">
        <f xml:space="preserve"> Time!N$48</f>
        <v>45382</v>
      </c>
      <c r="O2" s="170">
        <f xml:space="preserve"> Time!O$48</f>
        <v>45747</v>
      </c>
      <c r="P2" s="170">
        <f xml:space="preserve"> Time!P$48</f>
        <v>46112</v>
      </c>
      <c r="Q2" s="170">
        <f xml:space="preserve"> Time!Q$48</f>
        <v>46477</v>
      </c>
      <c r="R2" s="170">
        <f xml:space="preserve"> Time!R$48</f>
        <v>46843</v>
      </c>
      <c r="S2" s="170">
        <f xml:space="preserve"> Time!S$48</f>
        <v>47208</v>
      </c>
      <c r="T2" s="170">
        <f xml:space="preserve"> Time!T$48</f>
        <v>47573</v>
      </c>
      <c r="U2" s="170">
        <f xml:space="preserve"> Time!U$48</f>
        <v>47938</v>
      </c>
      <c r="V2" s="170">
        <f xml:space="preserve"> Time!V$48</f>
        <v>48304</v>
      </c>
      <c r="W2" s="170">
        <f xml:space="preserve"> Time!W$48</f>
        <v>48669</v>
      </c>
      <c r="X2" s="170">
        <f xml:space="preserve"> Time!X$48</f>
        <v>49034</v>
      </c>
      <c r="Y2" s="170">
        <f xml:space="preserve"> Time!Y$48</f>
        <v>49399</v>
      </c>
      <c r="Z2" s="170">
        <f xml:space="preserve"> Time!Z$48</f>
        <v>49765</v>
      </c>
      <c r="AA2" s="170">
        <f xml:space="preserve"> Time!AA$48</f>
        <v>50130</v>
      </c>
      <c r="AB2" s="170">
        <f xml:space="preserve"> Time!AB$48</f>
        <v>50495</v>
      </c>
      <c r="AC2" s="170">
        <f xml:space="preserve"> Time!AC$48</f>
        <v>50860</v>
      </c>
      <c r="AD2" s="170">
        <f xml:space="preserve"> Time!AD$48</f>
        <v>51226</v>
      </c>
      <c r="AE2" s="170">
        <f xml:space="preserve"> Time!AE$48</f>
        <v>51591</v>
      </c>
      <c r="AF2" s="170">
        <f xml:space="preserve"> Time!AF$48</f>
        <v>51956</v>
      </c>
      <c r="AG2" s="170">
        <f xml:space="preserve"> Time!AG$48</f>
        <v>52321</v>
      </c>
      <c r="AH2" s="170">
        <f xml:space="preserve"> Time!AH$48</f>
        <v>52687</v>
      </c>
      <c r="AI2" s="170">
        <f xml:space="preserve"> Time!AI$48</f>
        <v>53052</v>
      </c>
      <c r="AJ2" s="170">
        <f xml:space="preserve"> Time!AJ$48</f>
        <v>53417</v>
      </c>
      <c r="AK2" s="170">
        <f xml:space="preserve"> Time!AK$48</f>
        <v>53782</v>
      </c>
      <c r="AL2" s="170">
        <f xml:space="preserve"> Time!AL$48</f>
        <v>54148</v>
      </c>
      <c r="AM2" s="170">
        <f xml:space="preserve"> Time!AM$48</f>
        <v>54513</v>
      </c>
      <c r="AN2" s="170">
        <f xml:space="preserve"> Time!AN$48</f>
        <v>54878</v>
      </c>
    </row>
    <row r="3" spans="1:40" x14ac:dyDescent="0.35">
      <c r="E3" s="207" t="str">
        <f xml:space="preserve"> Time!E$53</f>
        <v>Timeline label - annual</v>
      </c>
      <c r="F3" s="244">
        <f xml:space="preserve"> Output!J2</f>
        <v>0</v>
      </c>
      <c r="G3" s="368" t="s">
        <v>25</v>
      </c>
      <c r="H3" s="10"/>
      <c r="I3" s="105"/>
      <c r="J3" s="31" t="str">
        <f xml:space="preserve"> Time!J$53</f>
        <v>Pre-fcst</v>
      </c>
      <c r="K3" s="31" t="str">
        <f xml:space="preserve"> Time!K$53</f>
        <v>Operations</v>
      </c>
      <c r="L3" s="31" t="str">
        <f xml:space="preserve"> Time!L$53</f>
        <v>Operations</v>
      </c>
      <c r="M3" s="31" t="str">
        <f xml:space="preserve"> Time!M$53</f>
        <v>Operations</v>
      </c>
      <c r="N3" s="31" t="str">
        <f xml:space="preserve"> Time!N$53</f>
        <v>Operations</v>
      </c>
      <c r="O3" s="31" t="str">
        <f xml:space="preserve"> Time!O$53</f>
        <v>Operations</v>
      </c>
      <c r="P3" s="31" t="str">
        <f xml:space="preserve"> Time!P$53</f>
        <v>Operations</v>
      </c>
      <c r="Q3" s="31" t="str">
        <f xml:space="preserve"> Time!Q$53</f>
        <v>Operations</v>
      </c>
      <c r="R3" s="31" t="str">
        <f xml:space="preserve"> Time!R$53</f>
        <v>Operations</v>
      </c>
      <c r="S3" s="31" t="str">
        <f xml:space="preserve"> Time!S$53</f>
        <v>Operations</v>
      </c>
      <c r="T3" s="31" t="str">
        <f xml:space="preserve"> Time!T$53</f>
        <v>Operations</v>
      </c>
      <c r="U3" s="31" t="str">
        <f xml:space="preserve"> Time!U$53</f>
        <v>Operations</v>
      </c>
      <c r="V3" s="31" t="str">
        <f xml:space="preserve"> Time!V$53</f>
        <v>Operations</v>
      </c>
      <c r="W3" s="31" t="str">
        <f xml:space="preserve"> Time!W$53</f>
        <v>Operations</v>
      </c>
      <c r="X3" s="31" t="str">
        <f xml:space="preserve"> Time!X$53</f>
        <v>Operations</v>
      </c>
      <c r="Y3" s="31" t="str">
        <f xml:space="preserve"> Time!Y$53</f>
        <v>Operations</v>
      </c>
      <c r="Z3" s="31" t="str">
        <f xml:space="preserve"> Time!Z$53</f>
        <v>Operations</v>
      </c>
      <c r="AA3" s="31" t="str">
        <f xml:space="preserve"> Time!AA$53</f>
        <v>Operations</v>
      </c>
      <c r="AB3" s="31" t="str">
        <f xml:space="preserve"> Time!AB$53</f>
        <v>Operations</v>
      </c>
      <c r="AC3" s="31" t="str">
        <f xml:space="preserve"> Time!AC$53</f>
        <v>Operations</v>
      </c>
      <c r="AD3" s="31" t="str">
        <f xml:space="preserve"> Time!AD$53</f>
        <v>Operations</v>
      </c>
      <c r="AE3" s="31" t="str">
        <f xml:space="preserve"> Time!AE$53</f>
        <v>Operations</v>
      </c>
      <c r="AF3" s="31" t="str">
        <f xml:space="preserve"> Time!AF$53</f>
        <v>Operations</v>
      </c>
      <c r="AG3" s="31" t="str">
        <f xml:space="preserve"> Time!AG$53</f>
        <v>Operations</v>
      </c>
      <c r="AH3" s="31" t="str">
        <f xml:space="preserve"> Time!AH$53</f>
        <v>Operations</v>
      </c>
      <c r="AI3" s="31" t="str">
        <f xml:space="preserve"> Time!AI$53</f>
        <v>Operations</v>
      </c>
      <c r="AJ3" s="31" t="str">
        <f xml:space="preserve"> Time!AJ$53</f>
        <v>Post ops</v>
      </c>
      <c r="AK3" s="31" t="str">
        <f xml:space="preserve"> Time!AK$53</f>
        <v>Post ops</v>
      </c>
      <c r="AL3" s="31" t="str">
        <f xml:space="preserve"> Time!AL$53</f>
        <v>Post ops</v>
      </c>
      <c r="AM3" s="31" t="str">
        <f xml:space="preserve"> Time!AM$53</f>
        <v>Post ops</v>
      </c>
      <c r="AN3" s="31" t="str">
        <f xml:space="preserve"> Time!AN$53</f>
        <v>Post ops</v>
      </c>
    </row>
    <row r="4" spans="1:40" x14ac:dyDescent="0.35">
      <c r="E4" s="171" t="str">
        <f xml:space="preserve"> Time!E$42</f>
        <v>Contract year</v>
      </c>
      <c r="F4" s="244">
        <f xml:space="preserve"> Check!$F$21</f>
        <v>0</v>
      </c>
      <c r="G4" s="368" t="s">
        <v>24</v>
      </c>
      <c r="H4" s="2"/>
      <c r="I4" s="9"/>
      <c r="J4" s="171">
        <f t="shared" ref="J4:AN4" si="0" xml:space="preserve"> YEAR(J2)</f>
        <v>2020</v>
      </c>
      <c r="K4" s="171">
        <f t="shared" si="0"/>
        <v>2021</v>
      </c>
      <c r="L4" s="171">
        <f t="shared" si="0"/>
        <v>2022</v>
      </c>
      <c r="M4" s="171">
        <f t="shared" si="0"/>
        <v>2023</v>
      </c>
      <c r="N4" s="171">
        <f t="shared" si="0"/>
        <v>2024</v>
      </c>
      <c r="O4" s="171">
        <f t="shared" si="0"/>
        <v>2025</v>
      </c>
      <c r="P4" s="171">
        <f t="shared" si="0"/>
        <v>2026</v>
      </c>
      <c r="Q4" s="171">
        <f t="shared" si="0"/>
        <v>2027</v>
      </c>
      <c r="R4" s="171">
        <f t="shared" si="0"/>
        <v>2028</v>
      </c>
      <c r="S4" s="171">
        <f t="shared" si="0"/>
        <v>2029</v>
      </c>
      <c r="T4" s="171">
        <f t="shared" si="0"/>
        <v>2030</v>
      </c>
      <c r="U4" s="171">
        <f t="shared" si="0"/>
        <v>2031</v>
      </c>
      <c r="V4" s="171">
        <f t="shared" si="0"/>
        <v>2032</v>
      </c>
      <c r="W4" s="171">
        <f t="shared" si="0"/>
        <v>2033</v>
      </c>
      <c r="X4" s="171">
        <f t="shared" si="0"/>
        <v>2034</v>
      </c>
      <c r="Y4" s="171">
        <f t="shared" si="0"/>
        <v>2035</v>
      </c>
      <c r="Z4" s="171">
        <f t="shared" si="0"/>
        <v>2036</v>
      </c>
      <c r="AA4" s="171">
        <f t="shared" si="0"/>
        <v>2037</v>
      </c>
      <c r="AB4" s="171">
        <f t="shared" si="0"/>
        <v>2038</v>
      </c>
      <c r="AC4" s="171">
        <f t="shared" si="0"/>
        <v>2039</v>
      </c>
      <c r="AD4" s="171">
        <f t="shared" si="0"/>
        <v>2040</v>
      </c>
      <c r="AE4" s="171">
        <f t="shared" si="0"/>
        <v>2041</v>
      </c>
      <c r="AF4" s="171">
        <f t="shared" si="0"/>
        <v>2042</v>
      </c>
      <c r="AG4" s="171">
        <f t="shared" si="0"/>
        <v>2043</v>
      </c>
      <c r="AH4" s="171">
        <f t="shared" si="0"/>
        <v>2044</v>
      </c>
      <c r="AI4" s="171">
        <f t="shared" si="0"/>
        <v>2045</v>
      </c>
      <c r="AJ4" s="171">
        <f t="shared" si="0"/>
        <v>2046</v>
      </c>
      <c r="AK4" s="171">
        <f t="shared" si="0"/>
        <v>2047</v>
      </c>
      <c r="AL4" s="171">
        <f t="shared" si="0"/>
        <v>2048</v>
      </c>
      <c r="AM4" s="171">
        <f t="shared" si="0"/>
        <v>2049</v>
      </c>
      <c r="AN4" s="171">
        <f t="shared" si="0"/>
        <v>2050</v>
      </c>
    </row>
    <row r="5" spans="1:40" x14ac:dyDescent="0.35">
      <c r="E5" s="2" t="str">
        <f xml:space="preserve"> Time!E$10</f>
        <v>Model column counter</v>
      </c>
      <c r="F5" s="27" t="s">
        <v>19</v>
      </c>
      <c r="G5" s="369" t="s">
        <v>17</v>
      </c>
      <c r="H5" s="27" t="s">
        <v>18</v>
      </c>
      <c r="I5" s="9"/>
      <c r="J5" s="2">
        <f xml:space="preserve"> Time!J$10</f>
        <v>1</v>
      </c>
      <c r="K5" s="2">
        <f xml:space="preserve"> Time!K$10</f>
        <v>2</v>
      </c>
      <c r="L5" s="2">
        <f xml:space="preserve"> Time!L$10</f>
        <v>3</v>
      </c>
      <c r="M5" s="2">
        <f xml:space="preserve"> Time!M$10</f>
        <v>4</v>
      </c>
      <c r="N5" s="2">
        <f xml:space="preserve"> Time!N$10</f>
        <v>5</v>
      </c>
      <c r="O5" s="2">
        <f xml:space="preserve"> Time!O$10</f>
        <v>6</v>
      </c>
      <c r="P5" s="2">
        <f xml:space="preserve"> Time!P$10</f>
        <v>7</v>
      </c>
      <c r="Q5" s="2">
        <f xml:space="preserve"> Time!Q$10</f>
        <v>8</v>
      </c>
      <c r="R5" s="2">
        <f xml:space="preserve"> Time!R$10</f>
        <v>9</v>
      </c>
      <c r="S5" s="2">
        <f xml:space="preserve"> Time!S$10</f>
        <v>10</v>
      </c>
      <c r="T5" s="2">
        <f xml:space="preserve"> Time!T$10</f>
        <v>11</v>
      </c>
      <c r="U5" s="2">
        <f xml:space="preserve"> Time!U$10</f>
        <v>12</v>
      </c>
      <c r="V5" s="2">
        <f xml:space="preserve"> Time!V$10</f>
        <v>13</v>
      </c>
      <c r="W5" s="2">
        <f xml:space="preserve"> Time!W$10</f>
        <v>14</v>
      </c>
      <c r="X5" s="2">
        <f xml:space="preserve"> Time!X$10</f>
        <v>15</v>
      </c>
      <c r="Y5" s="2">
        <f xml:space="preserve"> Time!Y$10</f>
        <v>16</v>
      </c>
      <c r="Z5" s="2">
        <f xml:space="preserve"> Time!Z$10</f>
        <v>17</v>
      </c>
      <c r="AA5" s="2">
        <f xml:space="preserve"> Time!AA$10</f>
        <v>18</v>
      </c>
      <c r="AB5" s="2">
        <f xml:space="preserve"> Time!AB$10</f>
        <v>19</v>
      </c>
      <c r="AC5" s="2">
        <f xml:space="preserve"> Time!AC$10</f>
        <v>20</v>
      </c>
      <c r="AD5" s="2">
        <f xml:space="preserve"> Time!AD$10</f>
        <v>21</v>
      </c>
      <c r="AE5" s="2">
        <f xml:space="preserve"> Time!AE$10</f>
        <v>22</v>
      </c>
      <c r="AF5" s="2">
        <f xml:space="preserve"> Time!AF$10</f>
        <v>23</v>
      </c>
      <c r="AG5" s="2">
        <f xml:space="preserve"> Time!AG$10</f>
        <v>24</v>
      </c>
      <c r="AH5" s="2">
        <f xml:space="preserve"> Time!AH$10</f>
        <v>25</v>
      </c>
      <c r="AI5" s="2">
        <f xml:space="preserve"> Time!AI$10</f>
        <v>26</v>
      </c>
      <c r="AJ5" s="2">
        <f xml:space="preserve"> Time!AJ$10</f>
        <v>27</v>
      </c>
      <c r="AK5" s="2">
        <f xml:space="preserve"> Time!AK$10</f>
        <v>28</v>
      </c>
      <c r="AL5" s="2">
        <f xml:space="preserve"> Time!AL$10</f>
        <v>29</v>
      </c>
      <c r="AM5" s="2">
        <f xml:space="preserve"> Time!AM$10</f>
        <v>30</v>
      </c>
      <c r="AN5" s="2">
        <f xml:space="preserve"> Time!AN$10</f>
        <v>31</v>
      </c>
    </row>
    <row r="7" spans="1:40" x14ac:dyDescent="0.35">
      <c r="A7" s="1" t="s">
        <v>50</v>
      </c>
      <c r="B7" s="1"/>
      <c r="C7" s="11"/>
      <c r="D7" s="54"/>
      <c r="E7" s="9"/>
      <c r="F7" s="9"/>
      <c r="G7" s="370"/>
      <c r="H7" s="9"/>
      <c r="I7" s="9"/>
      <c r="J7" s="9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</row>
    <row r="8" spans="1:40" outlineLevel="1" x14ac:dyDescent="0.35">
      <c r="A8" s="1"/>
      <c r="B8" s="1"/>
      <c r="C8" s="11"/>
      <c r="D8" s="54"/>
      <c r="E8" s="9"/>
      <c r="F8" s="9"/>
      <c r="G8" s="370"/>
      <c r="H8" s="9"/>
      <c r="I8" s="9"/>
      <c r="J8" s="9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</row>
    <row r="9" spans="1:40" outlineLevel="1" x14ac:dyDescent="0.35">
      <c r="A9" s="1"/>
      <c r="B9" s="1"/>
      <c r="C9" s="11"/>
      <c r="D9" s="54"/>
      <c r="E9" s="9" t="str">
        <f xml:space="preserve"> 'FS Qtr'!E9</f>
        <v>Electricity revenue</v>
      </c>
      <c r="F9" s="9">
        <f xml:space="preserve"> 'FS Qtr'!F9</f>
        <v>0</v>
      </c>
      <c r="G9" s="370" t="str">
        <f xml:space="preserve"> 'FS Qtr'!G9</f>
        <v>$ 000s</v>
      </c>
      <c r="H9" s="9">
        <f xml:space="preserve"> SUM(J9:AN9)</f>
        <v>371409.67882059264</v>
      </c>
      <c r="I9" s="9"/>
      <c r="J9" s="9">
        <f xml:space="preserve"> SUMIFS('FS Qtr'!$J9:$EA9, 'FS Qtr'!$J$4:$EA$4, 'FS Ann'!J$4)</f>
        <v>0</v>
      </c>
      <c r="K9" s="9">
        <f xml:space="preserve"> SUMIFS('FS Qtr'!$J9:$EA9, 'FS Qtr'!$J$4:$EA$4, 'FS Ann'!K$4)</f>
        <v>15762.499999999998</v>
      </c>
      <c r="L9" s="9">
        <f xml:space="preserve"> SUMIFS('FS Qtr'!$J9:$EA9, 'FS Qtr'!$J$4:$EA$4, 'FS Ann'!L$4)</f>
        <v>15684.07960199005</v>
      </c>
      <c r="M9" s="9">
        <f xml:space="preserve"> SUMIFS('FS Qtr'!$J9:$EA9, 'FS Qtr'!$J$4:$EA$4, 'FS Ann'!M$4)</f>
        <v>15606.049355213985</v>
      </c>
      <c r="N9" s="9">
        <f xml:space="preserve"> SUMIFS('FS Qtr'!$J9:$EA9, 'FS Qtr'!$J$4:$EA$4, 'FS Ann'!N$4)</f>
        <v>15528.407318620881</v>
      </c>
      <c r="O9" s="9">
        <f xml:space="preserve"> SUMIFS('FS Qtr'!$J9:$EA9, 'FS Qtr'!$J$4:$EA$4, 'FS Ann'!O$4)</f>
        <v>15451.151560816799</v>
      </c>
      <c r="P9" s="9">
        <f xml:space="preserve"> SUMIFS('FS Qtr'!$J9:$EA9, 'FS Qtr'!$J$4:$EA$4, 'FS Ann'!P$4)</f>
        <v>15374.280160016717</v>
      </c>
      <c r="Q9" s="9">
        <f xml:space="preserve"> SUMIFS('FS Qtr'!$J9:$EA9, 'FS Qtr'!$J$4:$EA$4, 'FS Ann'!Q$4)</f>
        <v>15297.79120399674</v>
      </c>
      <c r="R9" s="9">
        <f xml:space="preserve"> SUMIFS('FS Qtr'!$J9:$EA9, 'FS Qtr'!$J$4:$EA$4, 'FS Ann'!R$4)</f>
        <v>15221.682790046505</v>
      </c>
      <c r="S9" s="9">
        <f xml:space="preserve"> SUMIFS('FS Qtr'!$J9:$EA9, 'FS Qtr'!$J$4:$EA$4, 'FS Ann'!S$4)</f>
        <v>15145.953024921899</v>
      </c>
      <c r="T9" s="9">
        <f xml:space="preserve"> SUMIFS('FS Qtr'!$J9:$EA9, 'FS Qtr'!$J$4:$EA$4, 'FS Ann'!T$4)</f>
        <v>15070.600024797912</v>
      </c>
      <c r="U9" s="9">
        <f xml:space="preserve"> SUMIFS('FS Qtr'!$J9:$EA9, 'FS Qtr'!$J$4:$EA$4, 'FS Ann'!U$4)</f>
        <v>14995.621915221804</v>
      </c>
      <c r="V9" s="9">
        <f xml:space="preserve"> SUMIFS('FS Qtr'!$J9:$EA9, 'FS Qtr'!$J$4:$EA$4, 'FS Ann'!V$4)</f>
        <v>14921.016831066472</v>
      </c>
      <c r="W9" s="9">
        <f xml:space="preserve"> SUMIFS('FS Qtr'!$J9:$EA9, 'FS Qtr'!$J$4:$EA$4, 'FS Ann'!W$4)</f>
        <v>14846.782916484057</v>
      </c>
      <c r="X9" s="9">
        <f xml:space="preserve"> SUMIFS('FS Qtr'!$J9:$EA9, 'FS Qtr'!$J$4:$EA$4, 'FS Ann'!X$4)</f>
        <v>14772.91832485976</v>
      </c>
      <c r="Y9" s="9">
        <f xml:space="preserve"> SUMIFS('FS Qtr'!$J9:$EA9, 'FS Qtr'!$J$4:$EA$4, 'FS Ann'!Y$4)</f>
        <v>14699.421218765932</v>
      </c>
      <c r="Z9" s="9">
        <f xml:space="preserve"> SUMIFS('FS Qtr'!$J9:$EA9, 'FS Qtr'!$J$4:$EA$4, 'FS Ann'!Z$4)</f>
        <v>14626.289769916357</v>
      </c>
      <c r="AA9" s="9">
        <f xml:space="preserve"> SUMIFS('FS Qtr'!$J9:$EA9, 'FS Qtr'!$J$4:$EA$4, 'FS Ann'!AA$4)</f>
        <v>14553.52215912075</v>
      </c>
      <c r="AB9" s="9">
        <f xml:space="preserve"> SUMIFS('FS Qtr'!$J9:$EA9, 'FS Qtr'!$J$4:$EA$4, 'FS Ann'!AB$4)</f>
        <v>14481.116576239556</v>
      </c>
      <c r="AC9" s="9">
        <f xml:space="preserve"> SUMIFS('FS Qtr'!$J9:$EA9, 'FS Qtr'!$J$4:$EA$4, 'FS Ann'!AC$4)</f>
        <v>14409.071220138867</v>
      </c>
      <c r="AD9" s="9">
        <f xml:space="preserve"> SUMIFS('FS Qtr'!$J9:$EA9, 'FS Qtr'!$J$4:$EA$4, 'FS Ann'!AD$4)</f>
        <v>14337.384298645638</v>
      </c>
      <c r="AE9" s="9">
        <f xml:space="preserve"> SUMIFS('FS Qtr'!$J9:$EA9, 'FS Qtr'!$J$4:$EA$4, 'FS Ann'!AE$4)</f>
        <v>14266.054028503122</v>
      </c>
      <c r="AF9" s="9">
        <f xml:space="preserve"> SUMIFS('FS Qtr'!$J9:$EA9, 'FS Qtr'!$J$4:$EA$4, 'FS Ann'!AF$4)</f>
        <v>14195.078635326496</v>
      </c>
      <c r="AG9" s="9">
        <f xml:space="preserve"> SUMIFS('FS Qtr'!$J9:$EA9, 'FS Qtr'!$J$4:$EA$4, 'FS Ann'!AG$4)</f>
        <v>14124.456353558704</v>
      </c>
      <c r="AH9" s="9">
        <f xml:space="preserve"> SUMIFS('FS Qtr'!$J9:$EA9, 'FS Qtr'!$J$4:$EA$4, 'FS Ann'!AH$4)</f>
        <v>14054.185426426575</v>
      </c>
      <c r="AI9" s="9">
        <f xml:space="preserve"> SUMIFS('FS Qtr'!$J9:$EA9, 'FS Qtr'!$J$4:$EA$4, 'FS Ann'!AI$4)</f>
        <v>13984.264105897088</v>
      </c>
      <c r="AJ9" s="9">
        <f xml:space="preserve"> SUMIFS('FS Qtr'!$J9:$EA9, 'FS Qtr'!$J$4:$EA$4, 'FS Ann'!AJ$4)</f>
        <v>0</v>
      </c>
      <c r="AK9" s="9">
        <f xml:space="preserve"> SUMIFS('FS Qtr'!$J9:$EA9, 'FS Qtr'!$J$4:$EA$4, 'FS Ann'!AK$4)</f>
        <v>0</v>
      </c>
      <c r="AL9" s="9">
        <f xml:space="preserve"> SUMIFS('FS Qtr'!$J9:$EA9, 'FS Qtr'!$J$4:$EA$4, 'FS Ann'!AL$4)</f>
        <v>0</v>
      </c>
      <c r="AM9" s="9">
        <f xml:space="preserve"> SUMIFS('FS Qtr'!$J9:$EA9, 'FS Qtr'!$J$4:$EA$4, 'FS Ann'!AM$4)</f>
        <v>0</v>
      </c>
      <c r="AN9" s="9">
        <f xml:space="preserve"> SUMIFS('FS Qtr'!$J9:$EA9, 'FS Qtr'!$J$4:$EA$4, 'FS Ann'!AN$4)</f>
        <v>0</v>
      </c>
    </row>
    <row r="10" spans="1:40" outlineLevel="1" x14ac:dyDescent="0.35">
      <c r="A10" s="1"/>
      <c r="B10" s="1"/>
      <c r="C10" s="11"/>
      <c r="D10" s="54"/>
      <c r="E10" s="9" t="str">
        <f xml:space="preserve"> 'FS Qtr'!E10</f>
        <v>O&amp;M cost</v>
      </c>
      <c r="F10" s="9">
        <f xml:space="preserve"> 'FS Qtr'!F10</f>
        <v>0</v>
      </c>
      <c r="G10" s="370" t="str">
        <f xml:space="preserve"> 'FS Qtr'!G10</f>
        <v>$ 000s</v>
      </c>
      <c r="H10" s="9">
        <f xml:space="preserve"> SUM(J10:AN10)</f>
        <v>-48742.637593284286</v>
      </c>
      <c r="I10" s="9"/>
      <c r="J10" s="9">
        <f xml:space="preserve"> SUMIFS('FS Qtr'!$J10:$EA10, 'FS Qtr'!$J$4:$EA$4, 'FS Ann'!J$4)</f>
        <v>0</v>
      </c>
      <c r="K10" s="9">
        <f xml:space="preserve"> SUMIFS('FS Qtr'!$J10:$EA10, 'FS Qtr'!$J$4:$EA$4, 'FS Ann'!K$4)</f>
        <v>-1518.8439846093747</v>
      </c>
      <c r="L10" s="9">
        <f xml:space="preserve"> SUMIFS('FS Qtr'!$J10:$EA10, 'FS Qtr'!$J$4:$EA$4, 'FS Ann'!L$4)</f>
        <v>-1549.4494512705226</v>
      </c>
      <c r="M10" s="9">
        <f xml:space="preserve"> SUMIFS('FS Qtr'!$J10:$EA10, 'FS Qtr'!$J$4:$EA$4, 'FS Ann'!M$4)</f>
        <v>-1580.6716334067542</v>
      </c>
      <c r="N10" s="9">
        <f xml:space="preserve"> SUMIFS('FS Qtr'!$J10:$EA10, 'FS Qtr'!$J$4:$EA$4, 'FS Ann'!N$4)</f>
        <v>-1612.5229581436363</v>
      </c>
      <c r="O10" s="9">
        <f xml:space="preserve"> SUMIFS('FS Qtr'!$J10:$EA10, 'FS Qtr'!$J$4:$EA$4, 'FS Ann'!O$4)</f>
        <v>-1645.0161030195356</v>
      </c>
      <c r="P10" s="9">
        <f xml:space="preserve"> SUMIFS('FS Qtr'!$J10:$EA10, 'FS Qtr'!$J$4:$EA$4, 'FS Ann'!P$4)</f>
        <v>-1678.1640010315655</v>
      </c>
      <c r="Q10" s="9">
        <f xml:space="preserve"> SUMIFS('FS Qtr'!$J10:$EA10, 'FS Qtr'!$J$4:$EA$4, 'FS Ann'!Q$4)</f>
        <v>-1711.9798457832037</v>
      </c>
      <c r="R10" s="9">
        <f xml:space="preserve"> SUMIFS('FS Qtr'!$J10:$EA10, 'FS Qtr'!$J$4:$EA$4, 'FS Ann'!R$4)</f>
        <v>-1746.4770967356446</v>
      </c>
      <c r="S10" s="9">
        <f xml:space="preserve"> SUMIFS('FS Qtr'!$J10:$EA10, 'FS Qtr'!$J$4:$EA$4, 'FS Ann'!S$4)</f>
        <v>-1781.6694845649636</v>
      </c>
      <c r="T10" s="9">
        <f xml:space="preserve"> SUMIFS('FS Qtr'!$J10:$EA10, 'FS Qtr'!$J$4:$EA$4, 'FS Ann'!T$4)</f>
        <v>-1817.5710166272324</v>
      </c>
      <c r="U10" s="9">
        <f xml:space="preserve"> SUMIFS('FS Qtr'!$J10:$EA10, 'FS Qtr'!$J$4:$EA$4, 'FS Ann'!U$4)</f>
        <v>-1854.1959825337608</v>
      </c>
      <c r="V10" s="9">
        <f xml:space="preserve"> SUMIFS('FS Qtr'!$J10:$EA10, 'FS Qtr'!$J$4:$EA$4, 'FS Ann'!V$4)</f>
        <v>-1891.5589598386794</v>
      </c>
      <c r="W10" s="9">
        <f xml:space="preserve"> SUMIFS('FS Qtr'!$J10:$EA10, 'FS Qtr'!$J$4:$EA$4, 'FS Ann'!W$4)</f>
        <v>-1929.6748198411319</v>
      </c>
      <c r="X10" s="9">
        <f xml:space="preserve"> SUMIFS('FS Qtr'!$J10:$EA10, 'FS Qtr'!$J$4:$EA$4, 'FS Ann'!X$4)</f>
        <v>-1968.5587335043865</v>
      </c>
      <c r="Y10" s="9">
        <f xml:space="preserve"> SUMIFS('FS Qtr'!$J10:$EA10, 'FS Qtr'!$J$4:$EA$4, 'FS Ann'!Y$4)</f>
        <v>-2008.2261774942153</v>
      </c>
      <c r="Z10" s="9">
        <f xml:space="preserve"> SUMIFS('FS Qtr'!$J10:$EA10, 'FS Qtr'!$J$4:$EA$4, 'FS Ann'!Z$4)</f>
        <v>-2048.6929403389531</v>
      </c>
      <c r="AA10" s="9">
        <f xml:space="preserve"> SUMIFS('FS Qtr'!$J10:$EA10, 'FS Qtr'!$J$4:$EA$4, 'FS Ann'!AA$4)</f>
        <v>-2089.9751287136855</v>
      </c>
      <c r="AB10" s="9">
        <f xml:space="preserve"> SUMIFS('FS Qtr'!$J10:$EA10, 'FS Qtr'!$J$4:$EA$4, 'FS Ann'!AB$4)</f>
        <v>-2132.0891738510641</v>
      </c>
      <c r="AC10" s="9">
        <f xml:space="preserve"> SUMIFS('FS Qtr'!$J10:$EA10, 'FS Qtr'!$J$4:$EA$4, 'FS Ann'!AC$4)</f>
        <v>-2175.0518380813041</v>
      </c>
      <c r="AD10" s="9">
        <f xml:space="preserve"> SUMIFS('FS Qtr'!$J10:$EA10, 'FS Qtr'!$J$4:$EA$4, 'FS Ann'!AD$4)</f>
        <v>-2218.8802215039682</v>
      </c>
      <c r="AE10" s="9">
        <f xml:space="preserve"> SUMIFS('FS Qtr'!$J10:$EA10, 'FS Qtr'!$J$4:$EA$4, 'FS Ann'!AE$4)</f>
        <v>-2263.5917687941833</v>
      </c>
      <c r="AF10" s="9">
        <f xml:space="preserve"> SUMIFS('FS Qtr'!$J10:$EA10, 'FS Qtr'!$J$4:$EA$4, 'FS Ann'!AF$4)</f>
        <v>-2309.2042761460143</v>
      </c>
      <c r="AG10" s="9">
        <f xml:space="preserve"> SUMIFS('FS Qtr'!$J10:$EA10, 'FS Qtr'!$J$4:$EA$4, 'FS Ann'!AG$4)</f>
        <v>-2355.7358983557469</v>
      </c>
      <c r="AH10" s="9">
        <f xml:space="preserve"> SUMIFS('FS Qtr'!$J10:$EA10, 'FS Qtr'!$J$4:$EA$4, 'FS Ann'!AH$4)</f>
        <v>-2403.2051560478981</v>
      </c>
      <c r="AI10" s="9">
        <f xml:space="preserve"> SUMIFS('FS Qtr'!$J10:$EA10, 'FS Qtr'!$J$4:$EA$4, 'FS Ann'!AI$4)</f>
        <v>-2451.6309430468436</v>
      </c>
      <c r="AJ10" s="9">
        <f xml:space="preserve"> SUMIFS('FS Qtr'!$J10:$EA10, 'FS Qtr'!$J$4:$EA$4, 'FS Ann'!AJ$4)</f>
        <v>0</v>
      </c>
      <c r="AK10" s="9">
        <f xml:space="preserve"> SUMIFS('FS Qtr'!$J10:$EA10, 'FS Qtr'!$J$4:$EA$4, 'FS Ann'!AK$4)</f>
        <v>0</v>
      </c>
      <c r="AL10" s="9">
        <f xml:space="preserve"> SUMIFS('FS Qtr'!$J10:$EA10, 'FS Qtr'!$J$4:$EA$4, 'FS Ann'!AL$4)</f>
        <v>0</v>
      </c>
      <c r="AM10" s="9">
        <f xml:space="preserve"> SUMIFS('FS Qtr'!$J10:$EA10, 'FS Qtr'!$J$4:$EA$4, 'FS Ann'!AM$4)</f>
        <v>0</v>
      </c>
      <c r="AN10" s="9">
        <f xml:space="preserve"> SUMIFS('FS Qtr'!$J10:$EA10, 'FS Qtr'!$J$4:$EA$4, 'FS Ann'!AN$4)</f>
        <v>0</v>
      </c>
    </row>
    <row r="11" spans="1:40" outlineLevel="1" x14ac:dyDescent="0.35">
      <c r="A11" s="1"/>
      <c r="B11" s="1"/>
      <c r="C11" s="11"/>
      <c r="D11" s="54"/>
      <c r="E11" s="55" t="s">
        <v>51</v>
      </c>
      <c r="F11" s="55"/>
      <c r="G11" s="306" t="str">
        <f>SMU</f>
        <v>$ 000s</v>
      </c>
      <c r="H11" s="55">
        <f xml:space="preserve"> SUM(J11:AN11)</f>
        <v>322667.04122730845</v>
      </c>
      <c r="I11" s="55"/>
      <c r="J11" s="55">
        <f t="shared" ref="J11:AN11" si="1">SUM(J9:J10)</f>
        <v>0</v>
      </c>
      <c r="K11" s="55">
        <f t="shared" si="1"/>
        <v>14243.656015390623</v>
      </c>
      <c r="L11" s="55">
        <f t="shared" si="1"/>
        <v>14134.630150719528</v>
      </c>
      <c r="M11" s="55">
        <f t="shared" si="1"/>
        <v>14025.377721807232</v>
      </c>
      <c r="N11" s="55">
        <f t="shared" si="1"/>
        <v>13915.884360477245</v>
      </c>
      <c r="O11" s="55">
        <f t="shared" si="1"/>
        <v>13806.135457797263</v>
      </c>
      <c r="P11" s="55">
        <f t="shared" si="1"/>
        <v>13696.116158985151</v>
      </c>
      <c r="Q11" s="55">
        <f t="shared" si="1"/>
        <v>13585.811358213536</v>
      </c>
      <c r="R11" s="55">
        <f t="shared" si="1"/>
        <v>13475.20569331086</v>
      </c>
      <c r="S11" s="55">
        <f t="shared" si="1"/>
        <v>13364.283540356935</v>
      </c>
      <c r="T11" s="55">
        <f t="shared" si="1"/>
        <v>13253.029008170679</v>
      </c>
      <c r="U11" s="55">
        <f t="shared" si="1"/>
        <v>13141.425932688042</v>
      </c>
      <c r="V11" s="55">
        <f t="shared" si="1"/>
        <v>13029.457871227793</v>
      </c>
      <c r="W11" s="55">
        <f t="shared" si="1"/>
        <v>12917.108096642925</v>
      </c>
      <c r="X11" s="55">
        <f t="shared" si="1"/>
        <v>12804.359591355373</v>
      </c>
      <c r="Y11" s="55">
        <f t="shared" si="1"/>
        <v>12691.195041271716</v>
      </c>
      <c r="Z11" s="55">
        <f t="shared" si="1"/>
        <v>12577.596829577404</v>
      </c>
      <c r="AA11" s="55">
        <f t="shared" si="1"/>
        <v>12463.547030407064</v>
      </c>
      <c r="AB11" s="55">
        <f t="shared" si="1"/>
        <v>12349.027402388492</v>
      </c>
      <c r="AC11" s="55">
        <f t="shared" si="1"/>
        <v>12234.019382057562</v>
      </c>
      <c r="AD11" s="55">
        <f t="shared" si="1"/>
        <v>12118.50407714167</v>
      </c>
      <c r="AE11" s="55">
        <f t="shared" si="1"/>
        <v>12002.462259708938</v>
      </c>
      <c r="AF11" s="55">
        <f t="shared" si="1"/>
        <v>11885.874359180481</v>
      </c>
      <c r="AG11" s="55">
        <f t="shared" si="1"/>
        <v>11768.720455202958</v>
      </c>
      <c r="AH11" s="55">
        <f t="shared" si="1"/>
        <v>11650.980270378677</v>
      </c>
      <c r="AI11" s="55">
        <f t="shared" si="1"/>
        <v>11532.633162850245</v>
      </c>
      <c r="AJ11" s="55">
        <f t="shared" si="1"/>
        <v>0</v>
      </c>
      <c r="AK11" s="55">
        <f t="shared" si="1"/>
        <v>0</v>
      </c>
      <c r="AL11" s="55">
        <f t="shared" si="1"/>
        <v>0</v>
      </c>
      <c r="AM11" s="55">
        <f t="shared" si="1"/>
        <v>0</v>
      </c>
      <c r="AN11" s="55">
        <f t="shared" si="1"/>
        <v>0</v>
      </c>
    </row>
    <row r="12" spans="1:40" outlineLevel="1" x14ac:dyDescent="0.35">
      <c r="A12" s="1"/>
      <c r="B12" s="1"/>
      <c r="C12" s="11"/>
      <c r="D12" s="54"/>
      <c r="E12" s="9"/>
      <c r="F12" s="9"/>
      <c r="G12" s="370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</row>
    <row r="13" spans="1:40" outlineLevel="1" x14ac:dyDescent="0.35">
      <c r="A13" s="1"/>
      <c r="B13" s="1"/>
      <c r="C13" s="11"/>
      <c r="D13" s="54"/>
      <c r="E13" s="9" t="str">
        <f xml:space="preserve"> 'FS Qtr'!E13</f>
        <v>[Depreciation of non current assets]</v>
      </c>
      <c r="F13" s="9">
        <f xml:space="preserve"> 'FS Qtr'!F13</f>
        <v>0</v>
      </c>
      <c r="G13" s="370">
        <f xml:space="preserve"> 'FS Qtr'!G13</f>
        <v>0</v>
      </c>
      <c r="H13" s="9">
        <f xml:space="preserve"> SUM(J13:AN13)</f>
        <v>0</v>
      </c>
      <c r="I13" s="9"/>
      <c r="J13" s="9">
        <f xml:space="preserve"> SUMIFS('FS Qtr'!$J13:$EA13, 'FS Qtr'!$J$4:$EA$4, 'FS Ann'!J$4)</f>
        <v>0</v>
      </c>
      <c r="K13" s="9">
        <f xml:space="preserve"> SUMIFS('FS Qtr'!$J13:$EA13, 'FS Qtr'!$J$4:$EA$4, 'FS Ann'!K$4)</f>
        <v>0</v>
      </c>
      <c r="L13" s="9">
        <f xml:space="preserve"> SUMIFS('FS Qtr'!$J13:$EA13, 'FS Qtr'!$J$4:$EA$4, 'FS Ann'!L$4)</f>
        <v>0</v>
      </c>
      <c r="M13" s="9">
        <f xml:space="preserve"> SUMIFS('FS Qtr'!$J13:$EA13, 'FS Qtr'!$J$4:$EA$4, 'FS Ann'!M$4)</f>
        <v>0</v>
      </c>
      <c r="N13" s="9">
        <f xml:space="preserve"> SUMIFS('FS Qtr'!$J13:$EA13, 'FS Qtr'!$J$4:$EA$4, 'FS Ann'!N$4)</f>
        <v>0</v>
      </c>
      <c r="O13" s="9">
        <f xml:space="preserve"> SUMIFS('FS Qtr'!$J13:$EA13, 'FS Qtr'!$J$4:$EA$4, 'FS Ann'!O$4)</f>
        <v>0</v>
      </c>
      <c r="P13" s="9">
        <f xml:space="preserve"> SUMIFS('FS Qtr'!$J13:$EA13, 'FS Qtr'!$J$4:$EA$4, 'FS Ann'!P$4)</f>
        <v>0</v>
      </c>
      <c r="Q13" s="9">
        <f xml:space="preserve"> SUMIFS('FS Qtr'!$J13:$EA13, 'FS Qtr'!$J$4:$EA$4, 'FS Ann'!Q$4)</f>
        <v>0</v>
      </c>
      <c r="R13" s="9">
        <f xml:space="preserve"> SUMIFS('FS Qtr'!$J13:$EA13, 'FS Qtr'!$J$4:$EA$4, 'FS Ann'!R$4)</f>
        <v>0</v>
      </c>
      <c r="S13" s="9">
        <f xml:space="preserve"> SUMIFS('FS Qtr'!$J13:$EA13, 'FS Qtr'!$J$4:$EA$4, 'FS Ann'!S$4)</f>
        <v>0</v>
      </c>
      <c r="T13" s="9">
        <f xml:space="preserve"> SUMIFS('FS Qtr'!$J13:$EA13, 'FS Qtr'!$J$4:$EA$4, 'FS Ann'!T$4)</f>
        <v>0</v>
      </c>
      <c r="U13" s="9">
        <f xml:space="preserve"> SUMIFS('FS Qtr'!$J13:$EA13, 'FS Qtr'!$J$4:$EA$4, 'FS Ann'!U$4)</f>
        <v>0</v>
      </c>
      <c r="V13" s="9">
        <f xml:space="preserve"> SUMIFS('FS Qtr'!$J13:$EA13, 'FS Qtr'!$J$4:$EA$4, 'FS Ann'!V$4)</f>
        <v>0</v>
      </c>
      <c r="W13" s="9">
        <f xml:space="preserve"> SUMIFS('FS Qtr'!$J13:$EA13, 'FS Qtr'!$J$4:$EA$4, 'FS Ann'!W$4)</f>
        <v>0</v>
      </c>
      <c r="X13" s="9">
        <f xml:space="preserve"> SUMIFS('FS Qtr'!$J13:$EA13, 'FS Qtr'!$J$4:$EA$4, 'FS Ann'!X$4)</f>
        <v>0</v>
      </c>
      <c r="Y13" s="9">
        <f xml:space="preserve"> SUMIFS('FS Qtr'!$J13:$EA13, 'FS Qtr'!$J$4:$EA$4, 'FS Ann'!Y$4)</f>
        <v>0</v>
      </c>
      <c r="Z13" s="9">
        <f xml:space="preserve"> SUMIFS('FS Qtr'!$J13:$EA13, 'FS Qtr'!$J$4:$EA$4, 'FS Ann'!Z$4)</f>
        <v>0</v>
      </c>
      <c r="AA13" s="9">
        <f xml:space="preserve"> SUMIFS('FS Qtr'!$J13:$EA13, 'FS Qtr'!$J$4:$EA$4, 'FS Ann'!AA$4)</f>
        <v>0</v>
      </c>
      <c r="AB13" s="9">
        <f xml:space="preserve"> SUMIFS('FS Qtr'!$J13:$EA13, 'FS Qtr'!$J$4:$EA$4, 'FS Ann'!AB$4)</f>
        <v>0</v>
      </c>
      <c r="AC13" s="9">
        <f xml:space="preserve"> SUMIFS('FS Qtr'!$J13:$EA13, 'FS Qtr'!$J$4:$EA$4, 'FS Ann'!AC$4)</f>
        <v>0</v>
      </c>
      <c r="AD13" s="9">
        <f xml:space="preserve"> SUMIFS('FS Qtr'!$J13:$EA13, 'FS Qtr'!$J$4:$EA$4, 'FS Ann'!AD$4)</f>
        <v>0</v>
      </c>
      <c r="AE13" s="9">
        <f xml:space="preserve"> SUMIFS('FS Qtr'!$J13:$EA13, 'FS Qtr'!$J$4:$EA$4, 'FS Ann'!AE$4)</f>
        <v>0</v>
      </c>
      <c r="AF13" s="9">
        <f xml:space="preserve"> SUMIFS('FS Qtr'!$J13:$EA13, 'FS Qtr'!$J$4:$EA$4, 'FS Ann'!AF$4)</f>
        <v>0</v>
      </c>
      <c r="AG13" s="9">
        <f xml:space="preserve"> SUMIFS('FS Qtr'!$J13:$EA13, 'FS Qtr'!$J$4:$EA$4, 'FS Ann'!AG$4)</f>
        <v>0</v>
      </c>
      <c r="AH13" s="9">
        <f xml:space="preserve"> SUMIFS('FS Qtr'!$J13:$EA13, 'FS Qtr'!$J$4:$EA$4, 'FS Ann'!AH$4)</f>
        <v>0</v>
      </c>
      <c r="AI13" s="9">
        <f xml:space="preserve"> SUMIFS('FS Qtr'!$J13:$EA13, 'FS Qtr'!$J$4:$EA$4, 'FS Ann'!AI$4)</f>
        <v>0</v>
      </c>
      <c r="AJ13" s="9">
        <f xml:space="preserve"> SUMIFS('FS Qtr'!$J13:$EA13, 'FS Qtr'!$J$4:$EA$4, 'FS Ann'!AJ$4)</f>
        <v>0</v>
      </c>
      <c r="AK13" s="9">
        <f xml:space="preserve"> SUMIFS('FS Qtr'!$J13:$EA13, 'FS Qtr'!$J$4:$EA$4, 'FS Ann'!AK$4)</f>
        <v>0</v>
      </c>
      <c r="AL13" s="9">
        <f xml:space="preserve"> SUMIFS('FS Qtr'!$J13:$EA13, 'FS Qtr'!$J$4:$EA$4, 'FS Ann'!AL$4)</f>
        <v>0</v>
      </c>
      <c r="AM13" s="9">
        <f xml:space="preserve"> SUMIFS('FS Qtr'!$J13:$EA13, 'FS Qtr'!$J$4:$EA$4, 'FS Ann'!AM$4)</f>
        <v>0</v>
      </c>
      <c r="AN13" s="9">
        <f xml:space="preserve"> SUMIFS('FS Qtr'!$J13:$EA13, 'FS Qtr'!$J$4:$EA$4, 'FS Ann'!AN$4)</f>
        <v>0</v>
      </c>
    </row>
    <row r="14" spans="1:40" outlineLevel="1" x14ac:dyDescent="0.35">
      <c r="A14" s="1"/>
      <c r="B14" s="1"/>
      <c r="C14" s="11"/>
      <c r="D14" s="54"/>
      <c r="E14" s="55" t="s">
        <v>52</v>
      </c>
      <c r="F14" s="55"/>
      <c r="G14" s="371" t="str">
        <f xml:space="preserve"> SMU</f>
        <v>$ 000s</v>
      </c>
      <c r="H14" s="55">
        <f xml:space="preserve"> SUM(J14:AN14)</f>
        <v>322667.04122730845</v>
      </c>
      <c r="I14" s="55"/>
      <c r="J14" s="55">
        <f t="shared" ref="J14:AN14" si="2" xml:space="preserve"> J11 + J13</f>
        <v>0</v>
      </c>
      <c r="K14" s="55">
        <f t="shared" si="2"/>
        <v>14243.656015390623</v>
      </c>
      <c r="L14" s="55">
        <f t="shared" si="2"/>
        <v>14134.630150719528</v>
      </c>
      <c r="M14" s="55">
        <f t="shared" si="2"/>
        <v>14025.377721807232</v>
      </c>
      <c r="N14" s="55">
        <f t="shared" si="2"/>
        <v>13915.884360477245</v>
      </c>
      <c r="O14" s="55">
        <f t="shared" si="2"/>
        <v>13806.135457797263</v>
      </c>
      <c r="P14" s="55">
        <f t="shared" si="2"/>
        <v>13696.116158985151</v>
      </c>
      <c r="Q14" s="55">
        <f t="shared" si="2"/>
        <v>13585.811358213536</v>
      </c>
      <c r="R14" s="55">
        <f t="shared" si="2"/>
        <v>13475.20569331086</v>
      </c>
      <c r="S14" s="55">
        <f t="shared" si="2"/>
        <v>13364.283540356935</v>
      </c>
      <c r="T14" s="55">
        <f t="shared" si="2"/>
        <v>13253.029008170679</v>
      </c>
      <c r="U14" s="55">
        <f t="shared" si="2"/>
        <v>13141.425932688042</v>
      </c>
      <c r="V14" s="55">
        <f t="shared" si="2"/>
        <v>13029.457871227793</v>
      </c>
      <c r="W14" s="55">
        <f t="shared" si="2"/>
        <v>12917.108096642925</v>
      </c>
      <c r="X14" s="55">
        <f t="shared" si="2"/>
        <v>12804.359591355373</v>
      </c>
      <c r="Y14" s="55">
        <f t="shared" si="2"/>
        <v>12691.195041271716</v>
      </c>
      <c r="Z14" s="55">
        <f t="shared" si="2"/>
        <v>12577.596829577404</v>
      </c>
      <c r="AA14" s="55">
        <f t="shared" si="2"/>
        <v>12463.547030407064</v>
      </c>
      <c r="AB14" s="55">
        <f t="shared" si="2"/>
        <v>12349.027402388492</v>
      </c>
      <c r="AC14" s="55">
        <f t="shared" si="2"/>
        <v>12234.019382057562</v>
      </c>
      <c r="AD14" s="55">
        <f t="shared" si="2"/>
        <v>12118.50407714167</v>
      </c>
      <c r="AE14" s="55">
        <f t="shared" si="2"/>
        <v>12002.462259708938</v>
      </c>
      <c r="AF14" s="55">
        <f t="shared" si="2"/>
        <v>11885.874359180481</v>
      </c>
      <c r="AG14" s="55">
        <f t="shared" si="2"/>
        <v>11768.720455202958</v>
      </c>
      <c r="AH14" s="55">
        <f t="shared" si="2"/>
        <v>11650.980270378677</v>
      </c>
      <c r="AI14" s="55">
        <f t="shared" si="2"/>
        <v>11532.633162850245</v>
      </c>
      <c r="AJ14" s="55">
        <f t="shared" si="2"/>
        <v>0</v>
      </c>
      <c r="AK14" s="55">
        <f t="shared" si="2"/>
        <v>0</v>
      </c>
      <c r="AL14" s="55">
        <f t="shared" si="2"/>
        <v>0</v>
      </c>
      <c r="AM14" s="55">
        <f t="shared" si="2"/>
        <v>0</v>
      </c>
      <c r="AN14" s="55">
        <f t="shared" si="2"/>
        <v>0</v>
      </c>
    </row>
    <row r="15" spans="1:40" outlineLevel="1" x14ac:dyDescent="0.35">
      <c r="A15" s="1"/>
      <c r="B15" s="1"/>
      <c r="C15" s="11"/>
      <c r="D15" s="54"/>
      <c r="E15" s="9"/>
      <c r="F15" s="9"/>
      <c r="G15" s="370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</row>
    <row r="16" spans="1:40" outlineLevel="1" x14ac:dyDescent="0.35">
      <c r="A16" s="1"/>
      <c r="B16" s="1"/>
      <c r="C16" s="11"/>
      <c r="D16" s="54"/>
      <c r="E16" s="9" t="str">
        <f xml:space="preserve"> 'FS Qtr'!E16</f>
        <v>[Senior debt interest]</v>
      </c>
      <c r="F16" s="9">
        <f xml:space="preserve"> 'FS Qtr'!F16</f>
        <v>0</v>
      </c>
      <c r="G16" s="370">
        <f xml:space="preserve"> 'FS Qtr'!G16</f>
        <v>0</v>
      </c>
      <c r="H16" s="9">
        <f xml:space="preserve"> SUM(J16:AN16)</f>
        <v>0</v>
      </c>
      <c r="I16" s="9"/>
      <c r="J16" s="9">
        <f xml:space="preserve"> SUMIFS('FS Qtr'!$J16:$EA16, 'FS Qtr'!$J$4:$EA$4, 'FS Ann'!J$4)</f>
        <v>0</v>
      </c>
      <c r="K16" s="9">
        <f xml:space="preserve"> SUMIFS('FS Qtr'!$J16:$EA16, 'FS Qtr'!$J$4:$EA$4, 'FS Ann'!K$4)</f>
        <v>0</v>
      </c>
      <c r="L16" s="9">
        <f xml:space="preserve"> SUMIFS('FS Qtr'!$J16:$EA16, 'FS Qtr'!$J$4:$EA$4, 'FS Ann'!L$4)</f>
        <v>0</v>
      </c>
      <c r="M16" s="9">
        <f xml:space="preserve"> SUMIFS('FS Qtr'!$J16:$EA16, 'FS Qtr'!$J$4:$EA$4, 'FS Ann'!M$4)</f>
        <v>0</v>
      </c>
      <c r="N16" s="9">
        <f xml:space="preserve"> SUMIFS('FS Qtr'!$J16:$EA16, 'FS Qtr'!$J$4:$EA$4, 'FS Ann'!N$4)</f>
        <v>0</v>
      </c>
      <c r="O16" s="9">
        <f xml:space="preserve"> SUMIFS('FS Qtr'!$J16:$EA16, 'FS Qtr'!$J$4:$EA$4, 'FS Ann'!O$4)</f>
        <v>0</v>
      </c>
      <c r="P16" s="9">
        <f xml:space="preserve"> SUMIFS('FS Qtr'!$J16:$EA16, 'FS Qtr'!$J$4:$EA$4, 'FS Ann'!P$4)</f>
        <v>0</v>
      </c>
      <c r="Q16" s="9">
        <f xml:space="preserve"> SUMIFS('FS Qtr'!$J16:$EA16, 'FS Qtr'!$J$4:$EA$4, 'FS Ann'!Q$4)</f>
        <v>0</v>
      </c>
      <c r="R16" s="9">
        <f xml:space="preserve"> SUMIFS('FS Qtr'!$J16:$EA16, 'FS Qtr'!$J$4:$EA$4, 'FS Ann'!R$4)</f>
        <v>0</v>
      </c>
      <c r="S16" s="9">
        <f xml:space="preserve"> SUMIFS('FS Qtr'!$J16:$EA16, 'FS Qtr'!$J$4:$EA$4, 'FS Ann'!S$4)</f>
        <v>0</v>
      </c>
      <c r="T16" s="9">
        <f xml:space="preserve"> SUMIFS('FS Qtr'!$J16:$EA16, 'FS Qtr'!$J$4:$EA$4, 'FS Ann'!T$4)</f>
        <v>0</v>
      </c>
      <c r="U16" s="9">
        <f xml:space="preserve"> SUMIFS('FS Qtr'!$J16:$EA16, 'FS Qtr'!$J$4:$EA$4, 'FS Ann'!U$4)</f>
        <v>0</v>
      </c>
      <c r="V16" s="9">
        <f xml:space="preserve"> SUMIFS('FS Qtr'!$J16:$EA16, 'FS Qtr'!$J$4:$EA$4, 'FS Ann'!V$4)</f>
        <v>0</v>
      </c>
      <c r="W16" s="9">
        <f xml:space="preserve"> SUMIFS('FS Qtr'!$J16:$EA16, 'FS Qtr'!$J$4:$EA$4, 'FS Ann'!W$4)</f>
        <v>0</v>
      </c>
      <c r="X16" s="9">
        <f xml:space="preserve"> SUMIFS('FS Qtr'!$J16:$EA16, 'FS Qtr'!$J$4:$EA$4, 'FS Ann'!X$4)</f>
        <v>0</v>
      </c>
      <c r="Y16" s="9">
        <f xml:space="preserve"> SUMIFS('FS Qtr'!$J16:$EA16, 'FS Qtr'!$J$4:$EA$4, 'FS Ann'!Y$4)</f>
        <v>0</v>
      </c>
      <c r="Z16" s="9">
        <f xml:space="preserve"> SUMIFS('FS Qtr'!$J16:$EA16, 'FS Qtr'!$J$4:$EA$4, 'FS Ann'!Z$4)</f>
        <v>0</v>
      </c>
      <c r="AA16" s="9">
        <f xml:space="preserve"> SUMIFS('FS Qtr'!$J16:$EA16, 'FS Qtr'!$J$4:$EA$4, 'FS Ann'!AA$4)</f>
        <v>0</v>
      </c>
      <c r="AB16" s="9">
        <f xml:space="preserve"> SUMIFS('FS Qtr'!$J16:$EA16, 'FS Qtr'!$J$4:$EA$4, 'FS Ann'!AB$4)</f>
        <v>0</v>
      </c>
      <c r="AC16" s="9">
        <f xml:space="preserve"> SUMIFS('FS Qtr'!$J16:$EA16, 'FS Qtr'!$J$4:$EA$4, 'FS Ann'!AC$4)</f>
        <v>0</v>
      </c>
      <c r="AD16" s="9">
        <f xml:space="preserve"> SUMIFS('FS Qtr'!$J16:$EA16, 'FS Qtr'!$J$4:$EA$4, 'FS Ann'!AD$4)</f>
        <v>0</v>
      </c>
      <c r="AE16" s="9">
        <f xml:space="preserve"> SUMIFS('FS Qtr'!$J16:$EA16, 'FS Qtr'!$J$4:$EA$4, 'FS Ann'!AE$4)</f>
        <v>0</v>
      </c>
      <c r="AF16" s="9">
        <f xml:space="preserve"> SUMIFS('FS Qtr'!$J16:$EA16, 'FS Qtr'!$J$4:$EA$4, 'FS Ann'!AF$4)</f>
        <v>0</v>
      </c>
      <c r="AG16" s="9">
        <f xml:space="preserve"> SUMIFS('FS Qtr'!$J16:$EA16, 'FS Qtr'!$J$4:$EA$4, 'FS Ann'!AG$4)</f>
        <v>0</v>
      </c>
      <c r="AH16" s="9">
        <f xml:space="preserve"> SUMIFS('FS Qtr'!$J16:$EA16, 'FS Qtr'!$J$4:$EA$4, 'FS Ann'!AH$4)</f>
        <v>0</v>
      </c>
      <c r="AI16" s="9">
        <f xml:space="preserve"> SUMIFS('FS Qtr'!$J16:$EA16, 'FS Qtr'!$J$4:$EA$4, 'FS Ann'!AI$4)</f>
        <v>0</v>
      </c>
      <c r="AJ16" s="9">
        <f xml:space="preserve"> SUMIFS('FS Qtr'!$J16:$EA16, 'FS Qtr'!$J$4:$EA$4, 'FS Ann'!AJ$4)</f>
        <v>0</v>
      </c>
      <c r="AK16" s="9">
        <f xml:space="preserve"> SUMIFS('FS Qtr'!$J16:$EA16, 'FS Qtr'!$J$4:$EA$4, 'FS Ann'!AK$4)</f>
        <v>0</v>
      </c>
      <c r="AL16" s="9">
        <f xml:space="preserve"> SUMIFS('FS Qtr'!$J16:$EA16, 'FS Qtr'!$J$4:$EA$4, 'FS Ann'!AL$4)</f>
        <v>0</v>
      </c>
      <c r="AM16" s="9">
        <f xml:space="preserve"> SUMIFS('FS Qtr'!$J16:$EA16, 'FS Qtr'!$J$4:$EA$4, 'FS Ann'!AM$4)</f>
        <v>0</v>
      </c>
      <c r="AN16" s="9">
        <f xml:space="preserve"> SUMIFS('FS Qtr'!$J16:$EA16, 'FS Qtr'!$J$4:$EA$4, 'FS Ann'!AN$4)</f>
        <v>0</v>
      </c>
    </row>
    <row r="17" spans="1:40" outlineLevel="1" x14ac:dyDescent="0.35">
      <c r="A17" s="1"/>
      <c r="B17" s="1"/>
      <c r="C17" s="11"/>
      <c r="D17" s="54"/>
      <c r="E17" s="9" t="str">
        <f xml:space="preserve"> 'FS Qtr'!E17</f>
        <v>[Refi facility interest]</v>
      </c>
      <c r="F17" s="9">
        <f xml:space="preserve"> 'FS Qtr'!F17</f>
        <v>0</v>
      </c>
      <c r="G17" s="370">
        <f xml:space="preserve"> 'FS Qtr'!G17</f>
        <v>0</v>
      </c>
      <c r="H17" s="9">
        <f xml:space="preserve"> SUM(J17:AN17)</f>
        <v>0</v>
      </c>
      <c r="I17" s="9"/>
      <c r="J17" s="9">
        <f xml:space="preserve"> SUMIFS('FS Qtr'!$J17:$EA17, 'FS Qtr'!$J$4:$EA$4, 'FS Ann'!J$4)</f>
        <v>0</v>
      </c>
      <c r="K17" s="9">
        <f xml:space="preserve"> SUMIFS('FS Qtr'!$J17:$EA17, 'FS Qtr'!$J$4:$EA$4, 'FS Ann'!K$4)</f>
        <v>0</v>
      </c>
      <c r="L17" s="9">
        <f xml:space="preserve"> SUMIFS('FS Qtr'!$J17:$EA17, 'FS Qtr'!$J$4:$EA$4, 'FS Ann'!L$4)</f>
        <v>0</v>
      </c>
      <c r="M17" s="9">
        <f xml:space="preserve"> SUMIFS('FS Qtr'!$J17:$EA17, 'FS Qtr'!$J$4:$EA$4, 'FS Ann'!M$4)</f>
        <v>0</v>
      </c>
      <c r="N17" s="9">
        <f xml:space="preserve"> SUMIFS('FS Qtr'!$J17:$EA17, 'FS Qtr'!$J$4:$EA$4, 'FS Ann'!N$4)</f>
        <v>0</v>
      </c>
      <c r="O17" s="9">
        <f xml:space="preserve"> SUMIFS('FS Qtr'!$J17:$EA17, 'FS Qtr'!$J$4:$EA$4, 'FS Ann'!O$4)</f>
        <v>0</v>
      </c>
      <c r="P17" s="9">
        <f xml:space="preserve"> SUMIFS('FS Qtr'!$J17:$EA17, 'FS Qtr'!$J$4:$EA$4, 'FS Ann'!P$4)</f>
        <v>0</v>
      </c>
      <c r="Q17" s="9">
        <f xml:space="preserve"> SUMIFS('FS Qtr'!$J17:$EA17, 'FS Qtr'!$J$4:$EA$4, 'FS Ann'!Q$4)</f>
        <v>0</v>
      </c>
      <c r="R17" s="9">
        <f xml:space="preserve"> SUMIFS('FS Qtr'!$J17:$EA17, 'FS Qtr'!$J$4:$EA$4, 'FS Ann'!R$4)</f>
        <v>0</v>
      </c>
      <c r="S17" s="9">
        <f xml:space="preserve"> SUMIFS('FS Qtr'!$J17:$EA17, 'FS Qtr'!$J$4:$EA$4, 'FS Ann'!S$4)</f>
        <v>0</v>
      </c>
      <c r="T17" s="9">
        <f xml:space="preserve"> SUMIFS('FS Qtr'!$J17:$EA17, 'FS Qtr'!$J$4:$EA$4, 'FS Ann'!T$4)</f>
        <v>0</v>
      </c>
      <c r="U17" s="9">
        <f xml:space="preserve"> SUMIFS('FS Qtr'!$J17:$EA17, 'FS Qtr'!$J$4:$EA$4, 'FS Ann'!U$4)</f>
        <v>0</v>
      </c>
      <c r="V17" s="9">
        <f xml:space="preserve"> SUMIFS('FS Qtr'!$J17:$EA17, 'FS Qtr'!$J$4:$EA$4, 'FS Ann'!V$4)</f>
        <v>0</v>
      </c>
      <c r="W17" s="9">
        <f xml:space="preserve"> SUMIFS('FS Qtr'!$J17:$EA17, 'FS Qtr'!$J$4:$EA$4, 'FS Ann'!W$4)</f>
        <v>0</v>
      </c>
      <c r="X17" s="9">
        <f xml:space="preserve"> SUMIFS('FS Qtr'!$J17:$EA17, 'FS Qtr'!$J$4:$EA$4, 'FS Ann'!X$4)</f>
        <v>0</v>
      </c>
      <c r="Y17" s="9">
        <f xml:space="preserve"> SUMIFS('FS Qtr'!$J17:$EA17, 'FS Qtr'!$J$4:$EA$4, 'FS Ann'!Y$4)</f>
        <v>0</v>
      </c>
      <c r="Z17" s="9">
        <f xml:space="preserve"> SUMIFS('FS Qtr'!$J17:$EA17, 'FS Qtr'!$J$4:$EA$4, 'FS Ann'!Z$4)</f>
        <v>0</v>
      </c>
      <c r="AA17" s="9">
        <f xml:space="preserve"> SUMIFS('FS Qtr'!$J17:$EA17, 'FS Qtr'!$J$4:$EA$4, 'FS Ann'!AA$4)</f>
        <v>0</v>
      </c>
      <c r="AB17" s="9">
        <f xml:space="preserve"> SUMIFS('FS Qtr'!$J17:$EA17, 'FS Qtr'!$J$4:$EA$4, 'FS Ann'!AB$4)</f>
        <v>0</v>
      </c>
      <c r="AC17" s="9">
        <f xml:space="preserve"> SUMIFS('FS Qtr'!$J17:$EA17, 'FS Qtr'!$J$4:$EA$4, 'FS Ann'!AC$4)</f>
        <v>0</v>
      </c>
      <c r="AD17" s="9">
        <f xml:space="preserve"> SUMIFS('FS Qtr'!$J17:$EA17, 'FS Qtr'!$J$4:$EA$4, 'FS Ann'!AD$4)</f>
        <v>0</v>
      </c>
      <c r="AE17" s="9">
        <f xml:space="preserve"> SUMIFS('FS Qtr'!$J17:$EA17, 'FS Qtr'!$J$4:$EA$4, 'FS Ann'!AE$4)</f>
        <v>0</v>
      </c>
      <c r="AF17" s="9">
        <f xml:space="preserve"> SUMIFS('FS Qtr'!$J17:$EA17, 'FS Qtr'!$J$4:$EA$4, 'FS Ann'!AF$4)</f>
        <v>0</v>
      </c>
      <c r="AG17" s="9">
        <f xml:space="preserve"> SUMIFS('FS Qtr'!$J17:$EA17, 'FS Qtr'!$J$4:$EA$4, 'FS Ann'!AG$4)</f>
        <v>0</v>
      </c>
      <c r="AH17" s="9">
        <f xml:space="preserve"> SUMIFS('FS Qtr'!$J17:$EA17, 'FS Qtr'!$J$4:$EA$4, 'FS Ann'!AH$4)</f>
        <v>0</v>
      </c>
      <c r="AI17" s="9">
        <f xml:space="preserve"> SUMIFS('FS Qtr'!$J17:$EA17, 'FS Qtr'!$J$4:$EA$4, 'FS Ann'!AI$4)</f>
        <v>0</v>
      </c>
      <c r="AJ17" s="9">
        <f xml:space="preserve"> SUMIFS('FS Qtr'!$J17:$EA17, 'FS Qtr'!$J$4:$EA$4, 'FS Ann'!AJ$4)</f>
        <v>0</v>
      </c>
      <c r="AK17" s="9">
        <f xml:space="preserve"> SUMIFS('FS Qtr'!$J17:$EA17, 'FS Qtr'!$J$4:$EA$4, 'FS Ann'!AK$4)</f>
        <v>0</v>
      </c>
      <c r="AL17" s="9">
        <f xml:space="preserve"> SUMIFS('FS Qtr'!$J17:$EA17, 'FS Qtr'!$J$4:$EA$4, 'FS Ann'!AL$4)</f>
        <v>0</v>
      </c>
      <c r="AM17" s="9">
        <f xml:space="preserve"> SUMIFS('FS Qtr'!$J17:$EA17, 'FS Qtr'!$J$4:$EA$4, 'FS Ann'!AM$4)</f>
        <v>0</v>
      </c>
      <c r="AN17" s="9">
        <f xml:space="preserve"> SUMIFS('FS Qtr'!$J17:$EA17, 'FS Qtr'!$J$4:$EA$4, 'FS Ann'!AN$4)</f>
        <v>0</v>
      </c>
    </row>
    <row r="18" spans="1:40" outlineLevel="1" x14ac:dyDescent="0.35">
      <c r="A18" s="1"/>
      <c r="B18" s="1"/>
      <c r="C18" s="11"/>
      <c r="D18" s="54"/>
      <c r="E18" s="9" t="str">
        <f xml:space="preserve"> 'FS Qtr'!E18</f>
        <v>[RCF interest expense]</v>
      </c>
      <c r="F18" s="9">
        <f xml:space="preserve"> 'FS Qtr'!F18</f>
        <v>0</v>
      </c>
      <c r="G18" s="370">
        <f xml:space="preserve"> 'FS Qtr'!G18</f>
        <v>0</v>
      </c>
      <c r="H18" s="9">
        <f xml:space="preserve"> SUM(J18:AN18)</f>
        <v>0</v>
      </c>
      <c r="I18" s="9"/>
      <c r="J18" s="9">
        <f xml:space="preserve"> SUMIFS('FS Qtr'!$J18:$EA18, 'FS Qtr'!$J$4:$EA$4, 'FS Ann'!J$4)</f>
        <v>0</v>
      </c>
      <c r="K18" s="9">
        <f xml:space="preserve"> SUMIFS('FS Qtr'!$J18:$EA18, 'FS Qtr'!$J$4:$EA$4, 'FS Ann'!K$4)</f>
        <v>0</v>
      </c>
      <c r="L18" s="9">
        <f xml:space="preserve"> SUMIFS('FS Qtr'!$J18:$EA18, 'FS Qtr'!$J$4:$EA$4, 'FS Ann'!L$4)</f>
        <v>0</v>
      </c>
      <c r="M18" s="9">
        <f xml:space="preserve"> SUMIFS('FS Qtr'!$J18:$EA18, 'FS Qtr'!$J$4:$EA$4, 'FS Ann'!M$4)</f>
        <v>0</v>
      </c>
      <c r="N18" s="9">
        <f xml:space="preserve"> SUMIFS('FS Qtr'!$J18:$EA18, 'FS Qtr'!$J$4:$EA$4, 'FS Ann'!N$4)</f>
        <v>0</v>
      </c>
      <c r="O18" s="9">
        <f xml:space="preserve"> SUMIFS('FS Qtr'!$J18:$EA18, 'FS Qtr'!$J$4:$EA$4, 'FS Ann'!O$4)</f>
        <v>0</v>
      </c>
      <c r="P18" s="9">
        <f xml:space="preserve"> SUMIFS('FS Qtr'!$J18:$EA18, 'FS Qtr'!$J$4:$EA$4, 'FS Ann'!P$4)</f>
        <v>0</v>
      </c>
      <c r="Q18" s="9">
        <f xml:space="preserve"> SUMIFS('FS Qtr'!$J18:$EA18, 'FS Qtr'!$J$4:$EA$4, 'FS Ann'!Q$4)</f>
        <v>0</v>
      </c>
      <c r="R18" s="9">
        <f xml:space="preserve"> SUMIFS('FS Qtr'!$J18:$EA18, 'FS Qtr'!$J$4:$EA$4, 'FS Ann'!R$4)</f>
        <v>0</v>
      </c>
      <c r="S18" s="9">
        <f xml:space="preserve"> SUMIFS('FS Qtr'!$J18:$EA18, 'FS Qtr'!$J$4:$EA$4, 'FS Ann'!S$4)</f>
        <v>0</v>
      </c>
      <c r="T18" s="9">
        <f xml:space="preserve"> SUMIFS('FS Qtr'!$J18:$EA18, 'FS Qtr'!$J$4:$EA$4, 'FS Ann'!T$4)</f>
        <v>0</v>
      </c>
      <c r="U18" s="9">
        <f xml:space="preserve"> SUMIFS('FS Qtr'!$J18:$EA18, 'FS Qtr'!$J$4:$EA$4, 'FS Ann'!U$4)</f>
        <v>0</v>
      </c>
      <c r="V18" s="9">
        <f xml:space="preserve"> SUMIFS('FS Qtr'!$J18:$EA18, 'FS Qtr'!$J$4:$EA$4, 'FS Ann'!V$4)</f>
        <v>0</v>
      </c>
      <c r="W18" s="9">
        <f xml:space="preserve"> SUMIFS('FS Qtr'!$J18:$EA18, 'FS Qtr'!$J$4:$EA$4, 'FS Ann'!W$4)</f>
        <v>0</v>
      </c>
      <c r="X18" s="9">
        <f xml:space="preserve"> SUMIFS('FS Qtr'!$J18:$EA18, 'FS Qtr'!$J$4:$EA$4, 'FS Ann'!X$4)</f>
        <v>0</v>
      </c>
      <c r="Y18" s="9">
        <f xml:space="preserve"> SUMIFS('FS Qtr'!$J18:$EA18, 'FS Qtr'!$J$4:$EA$4, 'FS Ann'!Y$4)</f>
        <v>0</v>
      </c>
      <c r="Z18" s="9">
        <f xml:space="preserve"> SUMIFS('FS Qtr'!$J18:$EA18, 'FS Qtr'!$J$4:$EA$4, 'FS Ann'!Z$4)</f>
        <v>0</v>
      </c>
      <c r="AA18" s="9">
        <f xml:space="preserve"> SUMIFS('FS Qtr'!$J18:$EA18, 'FS Qtr'!$J$4:$EA$4, 'FS Ann'!AA$4)</f>
        <v>0</v>
      </c>
      <c r="AB18" s="9">
        <f xml:space="preserve"> SUMIFS('FS Qtr'!$J18:$EA18, 'FS Qtr'!$J$4:$EA$4, 'FS Ann'!AB$4)</f>
        <v>0</v>
      </c>
      <c r="AC18" s="9">
        <f xml:space="preserve"> SUMIFS('FS Qtr'!$J18:$EA18, 'FS Qtr'!$J$4:$EA$4, 'FS Ann'!AC$4)</f>
        <v>0</v>
      </c>
      <c r="AD18" s="9">
        <f xml:space="preserve"> SUMIFS('FS Qtr'!$J18:$EA18, 'FS Qtr'!$J$4:$EA$4, 'FS Ann'!AD$4)</f>
        <v>0</v>
      </c>
      <c r="AE18" s="9">
        <f xml:space="preserve"> SUMIFS('FS Qtr'!$J18:$EA18, 'FS Qtr'!$J$4:$EA$4, 'FS Ann'!AE$4)</f>
        <v>0</v>
      </c>
      <c r="AF18" s="9">
        <f xml:space="preserve"> SUMIFS('FS Qtr'!$J18:$EA18, 'FS Qtr'!$J$4:$EA$4, 'FS Ann'!AF$4)</f>
        <v>0</v>
      </c>
      <c r="AG18" s="9">
        <f xml:space="preserve"> SUMIFS('FS Qtr'!$J18:$EA18, 'FS Qtr'!$J$4:$EA$4, 'FS Ann'!AG$4)</f>
        <v>0</v>
      </c>
      <c r="AH18" s="9">
        <f xml:space="preserve"> SUMIFS('FS Qtr'!$J18:$EA18, 'FS Qtr'!$J$4:$EA$4, 'FS Ann'!AH$4)</f>
        <v>0</v>
      </c>
      <c r="AI18" s="9">
        <f xml:space="preserve"> SUMIFS('FS Qtr'!$J18:$EA18, 'FS Qtr'!$J$4:$EA$4, 'FS Ann'!AI$4)</f>
        <v>0</v>
      </c>
      <c r="AJ18" s="9">
        <f xml:space="preserve"> SUMIFS('FS Qtr'!$J18:$EA18, 'FS Qtr'!$J$4:$EA$4, 'FS Ann'!AJ$4)</f>
        <v>0</v>
      </c>
      <c r="AK18" s="9">
        <f xml:space="preserve"> SUMIFS('FS Qtr'!$J18:$EA18, 'FS Qtr'!$J$4:$EA$4, 'FS Ann'!AK$4)</f>
        <v>0</v>
      </c>
      <c r="AL18" s="9">
        <f xml:space="preserve"> SUMIFS('FS Qtr'!$J18:$EA18, 'FS Qtr'!$J$4:$EA$4, 'FS Ann'!AL$4)</f>
        <v>0</v>
      </c>
      <c r="AM18" s="9">
        <f xml:space="preserve"> SUMIFS('FS Qtr'!$J18:$EA18, 'FS Qtr'!$J$4:$EA$4, 'FS Ann'!AM$4)</f>
        <v>0</v>
      </c>
      <c r="AN18" s="9">
        <f xml:space="preserve"> SUMIFS('FS Qtr'!$J18:$EA18, 'FS Qtr'!$J$4:$EA$4, 'FS Ann'!AN$4)</f>
        <v>0</v>
      </c>
    </row>
    <row r="19" spans="1:40" outlineLevel="1" x14ac:dyDescent="0.35">
      <c r="A19" s="1"/>
      <c r="B19" s="1"/>
      <c r="C19" s="11"/>
      <c r="D19" s="54"/>
      <c r="E19" s="55" t="s">
        <v>53</v>
      </c>
      <c r="F19" s="55"/>
      <c r="G19" s="371" t="str">
        <f xml:space="preserve"> SMU</f>
        <v>$ 000s</v>
      </c>
      <c r="H19" s="55">
        <f xml:space="preserve"> SUM(J19:AN19)</f>
        <v>322667.04122730845</v>
      </c>
      <c r="I19" s="55"/>
      <c r="J19" s="55">
        <f t="shared" ref="J19:AN19" si="3" xml:space="preserve"> J14 + SUM(J16:J18)</f>
        <v>0</v>
      </c>
      <c r="K19" s="55">
        <f t="shared" si="3"/>
        <v>14243.656015390623</v>
      </c>
      <c r="L19" s="55">
        <f t="shared" si="3"/>
        <v>14134.630150719528</v>
      </c>
      <c r="M19" s="55">
        <f t="shared" si="3"/>
        <v>14025.377721807232</v>
      </c>
      <c r="N19" s="55">
        <f t="shared" si="3"/>
        <v>13915.884360477245</v>
      </c>
      <c r="O19" s="55">
        <f t="shared" si="3"/>
        <v>13806.135457797263</v>
      </c>
      <c r="P19" s="55">
        <f t="shared" si="3"/>
        <v>13696.116158985151</v>
      </c>
      <c r="Q19" s="55">
        <f t="shared" si="3"/>
        <v>13585.811358213536</v>
      </c>
      <c r="R19" s="55">
        <f t="shared" si="3"/>
        <v>13475.20569331086</v>
      </c>
      <c r="S19" s="55">
        <f t="shared" si="3"/>
        <v>13364.283540356935</v>
      </c>
      <c r="T19" s="55">
        <f t="shared" si="3"/>
        <v>13253.029008170679</v>
      </c>
      <c r="U19" s="55">
        <f t="shared" si="3"/>
        <v>13141.425932688042</v>
      </c>
      <c r="V19" s="55">
        <f t="shared" si="3"/>
        <v>13029.457871227793</v>
      </c>
      <c r="W19" s="55">
        <f t="shared" si="3"/>
        <v>12917.108096642925</v>
      </c>
      <c r="X19" s="55">
        <f t="shared" si="3"/>
        <v>12804.359591355373</v>
      </c>
      <c r="Y19" s="55">
        <f t="shared" si="3"/>
        <v>12691.195041271716</v>
      </c>
      <c r="Z19" s="55">
        <f t="shared" si="3"/>
        <v>12577.596829577404</v>
      </c>
      <c r="AA19" s="55">
        <f t="shared" si="3"/>
        <v>12463.547030407064</v>
      </c>
      <c r="AB19" s="55">
        <f t="shared" si="3"/>
        <v>12349.027402388492</v>
      </c>
      <c r="AC19" s="55">
        <f t="shared" si="3"/>
        <v>12234.019382057562</v>
      </c>
      <c r="AD19" s="55">
        <f t="shared" si="3"/>
        <v>12118.50407714167</v>
      </c>
      <c r="AE19" s="55">
        <f t="shared" si="3"/>
        <v>12002.462259708938</v>
      </c>
      <c r="AF19" s="55">
        <f t="shared" si="3"/>
        <v>11885.874359180481</v>
      </c>
      <c r="AG19" s="55">
        <f t="shared" si="3"/>
        <v>11768.720455202958</v>
      </c>
      <c r="AH19" s="55">
        <f t="shared" si="3"/>
        <v>11650.980270378677</v>
      </c>
      <c r="AI19" s="55">
        <f t="shared" si="3"/>
        <v>11532.633162850245</v>
      </c>
      <c r="AJ19" s="55">
        <f t="shared" si="3"/>
        <v>0</v>
      </c>
      <c r="AK19" s="55">
        <f t="shared" si="3"/>
        <v>0</v>
      </c>
      <c r="AL19" s="55">
        <f t="shared" si="3"/>
        <v>0</v>
      </c>
      <c r="AM19" s="55">
        <f t="shared" si="3"/>
        <v>0</v>
      </c>
      <c r="AN19" s="55">
        <f t="shared" si="3"/>
        <v>0</v>
      </c>
    </row>
    <row r="20" spans="1:40" outlineLevel="1" x14ac:dyDescent="0.35">
      <c r="A20" s="1"/>
      <c r="B20" s="1"/>
      <c r="C20" s="11"/>
      <c r="D20" s="54"/>
      <c r="E20" s="9"/>
      <c r="F20" s="9"/>
      <c r="G20" s="370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</row>
    <row r="21" spans="1:40" outlineLevel="1" x14ac:dyDescent="0.35">
      <c r="A21" s="1"/>
      <c r="B21" s="1"/>
      <c r="C21" s="11"/>
      <c r="D21" s="54"/>
      <c r="E21" s="9" t="str">
        <f xml:space="preserve"> 'FS Qtr'!E21</f>
        <v>[Corporate income tax expense]</v>
      </c>
      <c r="F21" s="9">
        <f xml:space="preserve"> 'FS Qtr'!F21</f>
        <v>0</v>
      </c>
      <c r="G21" s="370">
        <f xml:space="preserve"> 'FS Qtr'!G21</f>
        <v>0</v>
      </c>
      <c r="H21" s="9">
        <f xml:space="preserve"> SUM(J21:AN21)</f>
        <v>0</v>
      </c>
      <c r="I21" s="9"/>
      <c r="J21" s="9">
        <f xml:space="preserve"> SUMIFS('FS Qtr'!$J21:$EA21, 'FS Qtr'!$J$4:$EA$4, 'FS Ann'!J$4)</f>
        <v>0</v>
      </c>
      <c r="K21" s="9">
        <f xml:space="preserve"> SUMIFS('FS Qtr'!$J21:$EA21, 'FS Qtr'!$J$4:$EA$4, 'FS Ann'!K$4)</f>
        <v>0</v>
      </c>
      <c r="L21" s="9">
        <f xml:space="preserve"> SUMIFS('FS Qtr'!$J21:$EA21, 'FS Qtr'!$J$4:$EA$4, 'FS Ann'!L$4)</f>
        <v>0</v>
      </c>
      <c r="M21" s="9">
        <f xml:space="preserve"> SUMIFS('FS Qtr'!$J21:$EA21, 'FS Qtr'!$J$4:$EA$4, 'FS Ann'!M$4)</f>
        <v>0</v>
      </c>
      <c r="N21" s="9">
        <f xml:space="preserve"> SUMIFS('FS Qtr'!$J21:$EA21, 'FS Qtr'!$J$4:$EA$4, 'FS Ann'!N$4)</f>
        <v>0</v>
      </c>
      <c r="O21" s="9">
        <f xml:space="preserve"> SUMIFS('FS Qtr'!$J21:$EA21, 'FS Qtr'!$J$4:$EA$4, 'FS Ann'!O$4)</f>
        <v>0</v>
      </c>
      <c r="P21" s="9">
        <f xml:space="preserve"> SUMIFS('FS Qtr'!$J21:$EA21, 'FS Qtr'!$J$4:$EA$4, 'FS Ann'!P$4)</f>
        <v>0</v>
      </c>
      <c r="Q21" s="9">
        <f xml:space="preserve"> SUMIFS('FS Qtr'!$J21:$EA21, 'FS Qtr'!$J$4:$EA$4, 'FS Ann'!Q$4)</f>
        <v>0</v>
      </c>
      <c r="R21" s="9">
        <f xml:space="preserve"> SUMIFS('FS Qtr'!$J21:$EA21, 'FS Qtr'!$J$4:$EA$4, 'FS Ann'!R$4)</f>
        <v>0</v>
      </c>
      <c r="S21" s="9">
        <f xml:space="preserve"> SUMIFS('FS Qtr'!$J21:$EA21, 'FS Qtr'!$J$4:$EA$4, 'FS Ann'!S$4)</f>
        <v>0</v>
      </c>
      <c r="T21" s="9">
        <f xml:space="preserve"> SUMIFS('FS Qtr'!$J21:$EA21, 'FS Qtr'!$J$4:$EA$4, 'FS Ann'!T$4)</f>
        <v>0</v>
      </c>
      <c r="U21" s="9">
        <f xml:space="preserve"> SUMIFS('FS Qtr'!$J21:$EA21, 'FS Qtr'!$J$4:$EA$4, 'FS Ann'!U$4)</f>
        <v>0</v>
      </c>
      <c r="V21" s="9">
        <f xml:space="preserve"> SUMIFS('FS Qtr'!$J21:$EA21, 'FS Qtr'!$J$4:$EA$4, 'FS Ann'!V$4)</f>
        <v>0</v>
      </c>
      <c r="W21" s="9">
        <f xml:space="preserve"> SUMIFS('FS Qtr'!$J21:$EA21, 'FS Qtr'!$J$4:$EA$4, 'FS Ann'!W$4)</f>
        <v>0</v>
      </c>
      <c r="X21" s="9">
        <f xml:space="preserve"> SUMIFS('FS Qtr'!$J21:$EA21, 'FS Qtr'!$J$4:$EA$4, 'FS Ann'!X$4)</f>
        <v>0</v>
      </c>
      <c r="Y21" s="9">
        <f xml:space="preserve"> SUMIFS('FS Qtr'!$J21:$EA21, 'FS Qtr'!$J$4:$EA$4, 'FS Ann'!Y$4)</f>
        <v>0</v>
      </c>
      <c r="Z21" s="9">
        <f xml:space="preserve"> SUMIFS('FS Qtr'!$J21:$EA21, 'FS Qtr'!$J$4:$EA$4, 'FS Ann'!Z$4)</f>
        <v>0</v>
      </c>
      <c r="AA21" s="9">
        <f xml:space="preserve"> SUMIFS('FS Qtr'!$J21:$EA21, 'FS Qtr'!$J$4:$EA$4, 'FS Ann'!AA$4)</f>
        <v>0</v>
      </c>
      <c r="AB21" s="9">
        <f xml:space="preserve"> SUMIFS('FS Qtr'!$J21:$EA21, 'FS Qtr'!$J$4:$EA$4, 'FS Ann'!AB$4)</f>
        <v>0</v>
      </c>
      <c r="AC21" s="9">
        <f xml:space="preserve"> SUMIFS('FS Qtr'!$J21:$EA21, 'FS Qtr'!$J$4:$EA$4, 'FS Ann'!AC$4)</f>
        <v>0</v>
      </c>
      <c r="AD21" s="9">
        <f xml:space="preserve"> SUMIFS('FS Qtr'!$J21:$EA21, 'FS Qtr'!$J$4:$EA$4, 'FS Ann'!AD$4)</f>
        <v>0</v>
      </c>
      <c r="AE21" s="9">
        <f xml:space="preserve"> SUMIFS('FS Qtr'!$J21:$EA21, 'FS Qtr'!$J$4:$EA$4, 'FS Ann'!AE$4)</f>
        <v>0</v>
      </c>
      <c r="AF21" s="9">
        <f xml:space="preserve"> SUMIFS('FS Qtr'!$J21:$EA21, 'FS Qtr'!$J$4:$EA$4, 'FS Ann'!AF$4)</f>
        <v>0</v>
      </c>
      <c r="AG21" s="9">
        <f xml:space="preserve"> SUMIFS('FS Qtr'!$J21:$EA21, 'FS Qtr'!$J$4:$EA$4, 'FS Ann'!AG$4)</f>
        <v>0</v>
      </c>
      <c r="AH21" s="9">
        <f xml:space="preserve"> SUMIFS('FS Qtr'!$J21:$EA21, 'FS Qtr'!$J$4:$EA$4, 'FS Ann'!AH$4)</f>
        <v>0</v>
      </c>
      <c r="AI21" s="9">
        <f xml:space="preserve"> SUMIFS('FS Qtr'!$J21:$EA21, 'FS Qtr'!$J$4:$EA$4, 'FS Ann'!AI$4)</f>
        <v>0</v>
      </c>
      <c r="AJ21" s="9">
        <f xml:space="preserve"> SUMIFS('FS Qtr'!$J21:$EA21, 'FS Qtr'!$J$4:$EA$4, 'FS Ann'!AJ$4)</f>
        <v>0</v>
      </c>
      <c r="AK21" s="9">
        <f xml:space="preserve"> SUMIFS('FS Qtr'!$J21:$EA21, 'FS Qtr'!$J$4:$EA$4, 'FS Ann'!AK$4)</f>
        <v>0</v>
      </c>
      <c r="AL21" s="9">
        <f xml:space="preserve"> SUMIFS('FS Qtr'!$J21:$EA21, 'FS Qtr'!$J$4:$EA$4, 'FS Ann'!AL$4)</f>
        <v>0</v>
      </c>
      <c r="AM21" s="9">
        <f xml:space="preserve"> SUMIFS('FS Qtr'!$J21:$EA21, 'FS Qtr'!$J$4:$EA$4, 'FS Ann'!AM$4)</f>
        <v>0</v>
      </c>
      <c r="AN21" s="9">
        <f xml:space="preserve"> SUMIFS('FS Qtr'!$J21:$EA21, 'FS Qtr'!$J$4:$EA$4, 'FS Ann'!AN$4)</f>
        <v>0</v>
      </c>
    </row>
    <row r="22" spans="1:40" outlineLevel="1" x14ac:dyDescent="0.35">
      <c r="A22" s="176"/>
      <c r="B22" s="176"/>
      <c r="C22" s="177"/>
      <c r="D22" s="180"/>
      <c r="E22" s="204" t="s">
        <v>53</v>
      </c>
      <c r="F22" s="204"/>
      <c r="G22" s="306" t="str">
        <f>SMU</f>
        <v>$ 000s</v>
      </c>
      <c r="H22" s="204">
        <f xml:space="preserve"> SUM(J22:AN22)</f>
        <v>322667.04122730845</v>
      </c>
      <c r="I22" s="204"/>
      <c r="J22" s="204">
        <f t="shared" ref="J22:AN22" si="4" xml:space="preserve"> J19 + J21</f>
        <v>0</v>
      </c>
      <c r="K22" s="204">
        <f t="shared" si="4"/>
        <v>14243.656015390623</v>
      </c>
      <c r="L22" s="204">
        <f t="shared" si="4"/>
        <v>14134.630150719528</v>
      </c>
      <c r="M22" s="204">
        <f t="shared" si="4"/>
        <v>14025.377721807232</v>
      </c>
      <c r="N22" s="204">
        <f t="shared" si="4"/>
        <v>13915.884360477245</v>
      </c>
      <c r="O22" s="204">
        <f t="shared" si="4"/>
        <v>13806.135457797263</v>
      </c>
      <c r="P22" s="204">
        <f t="shared" si="4"/>
        <v>13696.116158985151</v>
      </c>
      <c r="Q22" s="204">
        <f t="shared" si="4"/>
        <v>13585.811358213536</v>
      </c>
      <c r="R22" s="204">
        <f t="shared" si="4"/>
        <v>13475.20569331086</v>
      </c>
      <c r="S22" s="204">
        <f t="shared" si="4"/>
        <v>13364.283540356935</v>
      </c>
      <c r="T22" s="204">
        <f t="shared" si="4"/>
        <v>13253.029008170679</v>
      </c>
      <c r="U22" s="204">
        <f t="shared" si="4"/>
        <v>13141.425932688042</v>
      </c>
      <c r="V22" s="204">
        <f t="shared" si="4"/>
        <v>13029.457871227793</v>
      </c>
      <c r="W22" s="204">
        <f t="shared" si="4"/>
        <v>12917.108096642925</v>
      </c>
      <c r="X22" s="204">
        <f t="shared" si="4"/>
        <v>12804.359591355373</v>
      </c>
      <c r="Y22" s="204">
        <f t="shared" si="4"/>
        <v>12691.195041271716</v>
      </c>
      <c r="Z22" s="204">
        <f t="shared" si="4"/>
        <v>12577.596829577404</v>
      </c>
      <c r="AA22" s="204">
        <f t="shared" si="4"/>
        <v>12463.547030407064</v>
      </c>
      <c r="AB22" s="204">
        <f t="shared" si="4"/>
        <v>12349.027402388492</v>
      </c>
      <c r="AC22" s="204">
        <f t="shared" si="4"/>
        <v>12234.019382057562</v>
      </c>
      <c r="AD22" s="204">
        <f t="shared" si="4"/>
        <v>12118.50407714167</v>
      </c>
      <c r="AE22" s="204">
        <f t="shared" si="4"/>
        <v>12002.462259708938</v>
      </c>
      <c r="AF22" s="204">
        <f t="shared" si="4"/>
        <v>11885.874359180481</v>
      </c>
      <c r="AG22" s="204">
        <f t="shared" si="4"/>
        <v>11768.720455202958</v>
      </c>
      <c r="AH22" s="204">
        <f t="shared" si="4"/>
        <v>11650.980270378677</v>
      </c>
      <c r="AI22" s="204">
        <f t="shared" si="4"/>
        <v>11532.633162850245</v>
      </c>
      <c r="AJ22" s="204">
        <f t="shared" si="4"/>
        <v>0</v>
      </c>
      <c r="AK22" s="204">
        <f t="shared" si="4"/>
        <v>0</v>
      </c>
      <c r="AL22" s="204">
        <f t="shared" si="4"/>
        <v>0</v>
      </c>
      <c r="AM22" s="204">
        <f t="shared" si="4"/>
        <v>0</v>
      </c>
      <c r="AN22" s="204">
        <f t="shared" si="4"/>
        <v>0</v>
      </c>
    </row>
    <row r="23" spans="1:40" outlineLevel="1" x14ac:dyDescent="0.35">
      <c r="A23" s="1"/>
      <c r="B23" s="1"/>
      <c r="C23" s="11"/>
      <c r="D23" s="54"/>
      <c r="E23" s="9"/>
      <c r="F23" s="9"/>
      <c r="G23" s="370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</row>
    <row r="24" spans="1:40" outlineLevel="1" x14ac:dyDescent="0.35">
      <c r="A24" s="1"/>
      <c r="B24" s="1"/>
      <c r="C24" s="11"/>
      <c r="D24" s="54"/>
      <c r="E24" s="9" t="str">
        <f xml:space="preserve"> 'FS Qtr'!E24</f>
        <v>Dividends paid</v>
      </c>
      <c r="F24" s="9">
        <f xml:space="preserve"> 'FS Qtr'!F24</f>
        <v>0</v>
      </c>
      <c r="G24" s="370" t="str">
        <f xml:space="preserve"> 'FS Qtr'!G24</f>
        <v>$ 000s</v>
      </c>
      <c r="H24" s="9">
        <f xml:space="preserve"> SUM(J24:AN24)</f>
        <v>-322667.04122730833</v>
      </c>
      <c r="I24" s="9"/>
      <c r="J24" s="9">
        <f xml:space="preserve"> SUMIFS('FS Qtr'!$J24:$EA24, 'FS Qtr'!$J$4:$EA$4, 'FS Ann'!J$4)</f>
        <v>0</v>
      </c>
      <c r="K24" s="9">
        <f xml:space="preserve"> SUMIFS('FS Qtr'!$J24:$EA24, 'FS Qtr'!$J$4:$EA$4, 'FS Ann'!K$4)</f>
        <v>-12742.383161302085</v>
      </c>
      <c r="L24" s="9">
        <f xml:space="preserve"> SUMIFS('FS Qtr'!$J24:$EA24, 'FS Qtr'!$J$4:$EA$4, 'FS Ann'!L$4)</f>
        <v>-14145.303159759776</v>
      </c>
      <c r="M24" s="9">
        <f xml:space="preserve"> SUMIFS('FS Qtr'!$J24:$EA24, 'FS Qtr'!$J$4:$EA$4, 'FS Ann'!M$4)</f>
        <v>-14052.324999602615</v>
      </c>
      <c r="N24" s="9">
        <f xml:space="preserve"> SUMIFS('FS Qtr'!$J24:$EA24, 'FS Qtr'!$J$4:$EA$4, 'FS Ann'!N$4)</f>
        <v>-13910.318732048829</v>
      </c>
      <c r="O24" s="9">
        <f xml:space="preserve"> SUMIFS('FS Qtr'!$J24:$EA24, 'FS Qtr'!$J$4:$EA$4, 'FS Ann'!O$4)</f>
        <v>-13816.846606009191</v>
      </c>
      <c r="P24" s="9">
        <f xml:space="preserve"> SUMIFS('FS Qtr'!$J24:$EA24, 'FS Qtr'!$J$4:$EA$4, 'FS Ann'!P$4)</f>
        <v>-13706.842561945163</v>
      </c>
      <c r="Q24" s="9">
        <f xml:space="preserve"> SUMIFS('FS Qtr'!$J24:$EA24, 'FS Qtr'!$J$4:$EA$4, 'FS Ann'!Q$4)</f>
        <v>-13612.345944097742</v>
      </c>
      <c r="R24" s="9">
        <f xml:space="preserve"> SUMIFS('FS Qtr'!$J24:$EA24, 'FS Qtr'!$J$4:$EA$4, 'FS Ann'!R$4)</f>
        <v>-13470.174920138699</v>
      </c>
      <c r="S24" s="9">
        <f xml:space="preserve"> SUMIFS('FS Qtr'!$J24:$EA24, 'FS Qtr'!$J$4:$EA$4, 'FS Ann'!S$4)</f>
        <v>-13375.063625181943</v>
      </c>
      <c r="T24" s="9">
        <f xml:space="preserve"> SUMIFS('FS Qtr'!$J24:$EA24, 'FS Qtr'!$J$4:$EA$4, 'FS Ann'!T$4)</f>
        <v>-13263.82969880808</v>
      </c>
      <c r="U24" s="9">
        <f xml:space="preserve"> SUMIFS('FS Qtr'!$J24:$EA24, 'FS Qtr'!$J$4:$EA$4, 'FS Ann'!U$4)</f>
        <v>-13167.565912297137</v>
      </c>
      <c r="V24" s="9">
        <f xml:space="preserve"> SUMIFS('FS Qtr'!$J24:$EA24, 'FS Qtr'!$J$4:$EA$4, 'FS Ann'!V$4)</f>
        <v>-13024.986687213688</v>
      </c>
      <c r="W24" s="9">
        <f xml:space="preserve"> SUMIFS('FS Qtr'!$J24:$EA24, 'FS Qtr'!$J$4:$EA$4, 'FS Ann'!W$4)</f>
        <v>-12927.979058562447</v>
      </c>
      <c r="X24" s="9">
        <f xml:space="preserve"> SUMIFS('FS Qtr'!$J24:$EA24, 'FS Qtr'!$J$4:$EA$4, 'FS Ann'!X$4)</f>
        <v>-12815.256874004815</v>
      </c>
      <c r="Y24" s="9">
        <f xml:space="preserve"> SUMIFS('FS Qtr'!$J24:$EA24, 'FS Qtr'!$J$4:$EA$4, 'FS Ann'!Y$4)</f>
        <v>-12716.958968230134</v>
      </c>
      <c r="Z24" s="9">
        <f xml:space="preserve"> SUMIFS('FS Qtr'!$J24:$EA24, 'FS Qtr'!$J$4:$EA$4, 'FS Ann'!Z$4)</f>
        <v>-12573.712412364188</v>
      </c>
      <c r="AA24" s="9">
        <f xml:space="preserve"> SUMIFS('FS Qtr'!$J24:$EA24, 'FS Qtr'!$J$4:$EA$4, 'FS Ann'!AA$4)</f>
        <v>-12474.532312260113</v>
      </c>
      <c r="AB24" s="9">
        <f xml:space="preserve"> SUMIFS('FS Qtr'!$J24:$EA24, 'FS Qtr'!$J$4:$EA$4, 'FS Ann'!AB$4)</f>
        <v>-12360.045115561261</v>
      </c>
      <c r="AC24" s="9">
        <f xml:space="preserve"> SUMIFS('FS Qtr'!$J24:$EA24, 'FS Qtr'!$J$4:$EA$4, 'FS Ann'!AC$4)</f>
        <v>-12259.426337286519</v>
      </c>
      <c r="AD24" s="9">
        <f xml:space="preserve"> SUMIFS('FS Qtr'!$J24:$EA24, 'FS Qtr'!$J$4:$EA$4, 'FS Ann'!AD$4)</f>
        <v>-12115.236243432551</v>
      </c>
      <c r="AE24" s="9">
        <f xml:space="preserve"> SUMIFS('FS Qtr'!$J24:$EA24, 'FS Qtr'!$J$4:$EA$4, 'FS Ann'!AE$4)</f>
        <v>-12013.586937820672</v>
      </c>
      <c r="AF24" s="9">
        <f xml:space="preserve"> SUMIFS('FS Qtr'!$J24:$EA24, 'FS Qtr'!$J$4:$EA$4, 'FS Ann'!AF$4)</f>
        <v>-11897.038009304826</v>
      </c>
      <c r="AG24" s="9">
        <f xml:space="preserve"> SUMIFS('FS Qtr'!$J24:$EA24, 'FS Qtr'!$J$4:$EA$4, 'FS Ann'!AG$4)</f>
        <v>-11793.790110752116</v>
      </c>
      <c r="AH24" s="9">
        <f xml:space="preserve"> SUMIFS('FS Qtr'!$J24:$EA24, 'FS Qtr'!$J$4:$EA$4, 'FS Ann'!AH$4)</f>
        <v>-11648.361687633758</v>
      </c>
      <c r="AI24" s="9">
        <f xml:space="preserve"> SUMIFS('FS Qtr'!$J24:$EA24, 'FS Qtr'!$J$4:$EA$4, 'FS Ann'!AI$4)</f>
        <v>-11543.924088928585</v>
      </c>
      <c r="AJ24" s="9">
        <f xml:space="preserve"> SUMIFS('FS Qtr'!$J24:$EA24, 'FS Qtr'!$J$4:$EA$4, 'FS Ann'!AJ$4)</f>
        <v>-1239.2070627614662</v>
      </c>
      <c r="AK24" s="9">
        <f xml:space="preserve"> SUMIFS('FS Qtr'!$J24:$EA24, 'FS Qtr'!$J$4:$EA$4, 'FS Ann'!AK$4)</f>
        <v>0</v>
      </c>
      <c r="AL24" s="9">
        <f xml:space="preserve"> SUMIFS('FS Qtr'!$J24:$EA24, 'FS Qtr'!$J$4:$EA$4, 'FS Ann'!AL$4)</f>
        <v>0</v>
      </c>
      <c r="AM24" s="9">
        <f xml:space="preserve"> SUMIFS('FS Qtr'!$J24:$EA24, 'FS Qtr'!$J$4:$EA$4, 'FS Ann'!AM$4)</f>
        <v>0</v>
      </c>
      <c r="AN24" s="9">
        <f xml:space="preserve"> SUMIFS('FS Qtr'!$J24:$EA24, 'FS Qtr'!$J$4:$EA$4, 'FS Ann'!AN$4)</f>
        <v>0</v>
      </c>
    </row>
    <row r="25" spans="1:40" outlineLevel="1" x14ac:dyDescent="0.35">
      <c r="A25" s="1"/>
      <c r="B25" s="1"/>
      <c r="C25" s="11"/>
      <c r="D25" s="54"/>
      <c r="E25" s="55" t="s">
        <v>54</v>
      </c>
      <c r="F25" s="55"/>
      <c r="G25" s="306" t="str">
        <f>SMU</f>
        <v>$ 000s</v>
      </c>
      <c r="H25" s="55">
        <f xml:space="preserve"> SUM(J25:AN25)</f>
        <v>-8.6401996668428183E-12</v>
      </c>
      <c r="I25" s="55"/>
      <c r="J25" s="55">
        <f t="shared" ref="J25:AN25" si="5" xml:space="preserve"> J22 + J24</f>
        <v>0</v>
      </c>
      <c r="K25" s="55">
        <f t="shared" si="5"/>
        <v>1501.2728540885382</v>
      </c>
      <c r="L25" s="55">
        <f t="shared" si="5"/>
        <v>-10.673009040248871</v>
      </c>
      <c r="M25" s="55">
        <f t="shared" si="5"/>
        <v>-26.947277795383343</v>
      </c>
      <c r="N25" s="55">
        <f t="shared" si="5"/>
        <v>5.5656284284159483</v>
      </c>
      <c r="O25" s="55">
        <f t="shared" si="5"/>
        <v>-10.711148211927139</v>
      </c>
      <c r="P25" s="55">
        <f t="shared" si="5"/>
        <v>-10.72640296001191</v>
      </c>
      <c r="Q25" s="55">
        <f t="shared" si="5"/>
        <v>-26.534585884206535</v>
      </c>
      <c r="R25" s="55">
        <f t="shared" si="5"/>
        <v>5.0307731721604796</v>
      </c>
      <c r="S25" s="55">
        <f t="shared" si="5"/>
        <v>-10.780084825008089</v>
      </c>
      <c r="T25" s="55">
        <f t="shared" si="5"/>
        <v>-10.800690637401203</v>
      </c>
      <c r="U25" s="55">
        <f t="shared" si="5"/>
        <v>-26.139979609095462</v>
      </c>
      <c r="V25" s="55">
        <f t="shared" si="5"/>
        <v>4.4711840141044377</v>
      </c>
      <c r="W25" s="55">
        <f t="shared" si="5"/>
        <v>-10.870961919521505</v>
      </c>
      <c r="X25" s="55">
        <f t="shared" si="5"/>
        <v>-10.897282649442786</v>
      </c>
      <c r="Y25" s="55">
        <f t="shared" si="5"/>
        <v>-25.763926958417869</v>
      </c>
      <c r="Z25" s="55">
        <f t="shared" si="5"/>
        <v>3.8844172132157837</v>
      </c>
      <c r="AA25" s="55">
        <f t="shared" si="5"/>
        <v>-10.985281853048946</v>
      </c>
      <c r="AB25" s="55">
        <f t="shared" si="5"/>
        <v>-11.017713172768708</v>
      </c>
      <c r="AC25" s="55">
        <f t="shared" si="5"/>
        <v>-25.406955228956576</v>
      </c>
      <c r="AD25" s="55">
        <f t="shared" si="5"/>
        <v>3.2678337091183494</v>
      </c>
      <c r="AE25" s="55">
        <f t="shared" si="5"/>
        <v>-11.124678111733374</v>
      </c>
      <c r="AF25" s="55">
        <f t="shared" si="5"/>
        <v>-11.163650124344713</v>
      </c>
      <c r="AG25" s="55">
        <f t="shared" si="5"/>
        <v>-25.069655549157687</v>
      </c>
      <c r="AH25" s="55">
        <f t="shared" si="5"/>
        <v>2.6185827449189674</v>
      </c>
      <c r="AI25" s="55">
        <f t="shared" si="5"/>
        <v>-11.290926078339908</v>
      </c>
      <c r="AJ25" s="55">
        <f t="shared" si="5"/>
        <v>-1239.2070627614662</v>
      </c>
      <c r="AK25" s="55">
        <f t="shared" si="5"/>
        <v>0</v>
      </c>
      <c r="AL25" s="55">
        <f t="shared" si="5"/>
        <v>0</v>
      </c>
      <c r="AM25" s="55">
        <f t="shared" si="5"/>
        <v>0</v>
      </c>
      <c r="AN25" s="55">
        <f t="shared" si="5"/>
        <v>0</v>
      </c>
    </row>
    <row r="26" spans="1:40" outlineLevel="1" x14ac:dyDescent="0.35">
      <c r="A26" s="1"/>
      <c r="B26" s="1"/>
      <c r="C26" s="11"/>
      <c r="D26" s="54"/>
      <c r="E26" s="9"/>
      <c r="F26" s="9"/>
      <c r="G26" s="370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</row>
    <row r="27" spans="1:40" x14ac:dyDescent="0.35">
      <c r="A27" s="1"/>
      <c r="B27" s="1"/>
      <c r="C27" s="11"/>
      <c r="D27" s="54"/>
      <c r="E27" s="9"/>
      <c r="F27" s="9"/>
      <c r="G27" s="370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</row>
    <row r="28" spans="1:40" x14ac:dyDescent="0.35">
      <c r="A28" s="1" t="s">
        <v>55</v>
      </c>
      <c r="B28" s="1"/>
      <c r="C28" s="11"/>
      <c r="D28" s="54"/>
      <c r="E28" s="9"/>
      <c r="F28" s="9"/>
      <c r="G28" s="370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</row>
    <row r="29" spans="1:40" outlineLevel="1" x14ac:dyDescent="0.35">
      <c r="A29" s="1"/>
      <c r="B29" s="1"/>
      <c r="C29" s="11"/>
      <c r="D29" s="54"/>
      <c r="E29" s="9"/>
      <c r="F29" s="9"/>
      <c r="G29" s="370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</row>
    <row r="30" spans="1:40" outlineLevel="1" x14ac:dyDescent="0.35">
      <c r="A30" s="1"/>
      <c r="B30" s="1"/>
      <c r="C30" s="11"/>
      <c r="D30" s="54"/>
      <c r="E30" s="9" t="str">
        <f xml:space="preserve"> 'FS Qtr'!E30</f>
        <v>Cash received from invoices</v>
      </c>
      <c r="F30" s="9">
        <f xml:space="preserve"> 'FS Qtr'!F30</f>
        <v>0</v>
      </c>
      <c r="G30" s="370" t="str">
        <f xml:space="preserve"> 'FS Qtr'!G30</f>
        <v>$ 000s</v>
      </c>
      <c r="H30" s="9">
        <f xml:space="preserve"> SUM(J30:AN30)</f>
        <v>371409.67882059264</v>
      </c>
      <c r="I30" s="9"/>
      <c r="J30" s="9">
        <f xml:space="preserve"> SUMIFS('FS Qtr'!$J30:$EA30, 'FS Qtr'!$J$4:$EA$4, 'FS Ann'!J$4)</f>
        <v>0</v>
      </c>
      <c r="K30" s="9">
        <f xml:space="preserve"> SUMIFS('FS Qtr'!$J30:$EA30, 'FS Qtr'!$J$4:$EA$4, 'FS Ann'!K$4)</f>
        <v>14133.708333333334</v>
      </c>
      <c r="L30" s="9">
        <f xml:space="preserve"> SUMIFS('FS Qtr'!$J30:$EA30, 'FS Qtr'!$J$4:$EA$4, 'FS Ann'!L$4)</f>
        <v>15692.183043117744</v>
      </c>
      <c r="M30" s="9">
        <f xml:space="preserve"> SUMIFS('FS Qtr'!$J30:$EA30, 'FS Qtr'!$J$4:$EA$4, 'FS Ann'!M$4)</f>
        <v>15631.833635659659</v>
      </c>
      <c r="N30" s="9">
        <f xml:space="preserve"> SUMIFS('FS Qtr'!$J30:$EA30, 'FS Qtr'!$J$4:$EA$4, 'FS Ann'!N$4)</f>
        <v>15518.709174123353</v>
      </c>
      <c r="O30" s="9">
        <f xml:space="preserve"> SUMIFS('FS Qtr'!$J30:$EA30, 'FS Qtr'!$J$4:$EA$4, 'FS Ann'!O$4)</f>
        <v>15459.134655789891</v>
      </c>
      <c r="P30" s="9">
        <f xml:space="preserve"> SUMIFS('FS Qtr'!$J30:$EA30, 'FS Qtr'!$J$4:$EA$4, 'FS Ann'!P$4)</f>
        <v>15382.223538099393</v>
      </c>
      <c r="Q30" s="9">
        <f xml:space="preserve"> SUMIFS('FS Qtr'!$J30:$EA30, 'FS Qtr'!$J$4:$EA$4, 'FS Ann'!Q$4)</f>
        <v>15323.066181002461</v>
      </c>
      <c r="R30" s="9">
        <f xml:space="preserve"> SUMIFS('FS Qtr'!$J30:$EA30, 'FS Qtr'!$J$4:$EA$4, 'FS Ann'!R$4)</f>
        <v>15212.176207937702</v>
      </c>
      <c r="S30" s="9">
        <f xml:space="preserve"> SUMIFS('FS Qtr'!$J30:$EA30, 'FS Qtr'!$J$4:$EA$4, 'FS Ann'!S$4)</f>
        <v>15153.778433984777</v>
      </c>
      <c r="T30" s="9">
        <f xml:space="preserve"> SUMIFS('FS Qtr'!$J30:$EA30, 'FS Qtr'!$J$4:$EA$4, 'FS Ann'!T$4)</f>
        <v>15078.386501477391</v>
      </c>
      <c r="U30" s="9">
        <f xml:space="preserve"> SUMIFS('FS Qtr'!$J30:$EA30, 'FS Qtr'!$J$4:$EA$4, 'FS Ann'!U$4)</f>
        <v>15020.397648792725</v>
      </c>
      <c r="V30" s="9">
        <f xml:space="preserve"> SUMIFS('FS Qtr'!$J30:$EA30, 'FS Qtr'!$J$4:$EA$4, 'FS Ann'!V$4)</f>
        <v>14911.698027514469</v>
      </c>
      <c r="W30" s="9">
        <f xml:space="preserve"> SUMIFS('FS Qtr'!$J30:$EA30, 'FS Qtr'!$J$4:$EA$4, 'FS Ann'!W$4)</f>
        <v>14854.453754324239</v>
      </c>
      <c r="X30" s="9">
        <f xml:space="preserve"> SUMIFS('FS Qtr'!$J30:$EA30, 'FS Qtr'!$J$4:$EA$4, 'FS Ann'!X$4)</f>
        <v>14780.550999327603</v>
      </c>
      <c r="Y30" s="9">
        <f xml:space="preserve"> SUMIFS('FS Qtr'!$J30:$EA30, 'FS Qtr'!$J$4:$EA$4, 'FS Ann'!Y$4)</f>
        <v>14723.707570197157</v>
      </c>
      <c r="Z30" s="9">
        <f xml:space="preserve"> SUMIFS('FS Qtr'!$J30:$EA30, 'FS Qtr'!$J$4:$EA$4, 'FS Ann'!Z$4)</f>
        <v>14617.155035829282</v>
      </c>
      <c r="AA30" s="9">
        <f xml:space="preserve"> SUMIFS('FS Qtr'!$J30:$EA30, 'FS Qtr'!$J$4:$EA$4, 'FS Ann'!AA$4)</f>
        <v>14561.041478902964</v>
      </c>
      <c r="AB30" s="9">
        <f xml:space="preserve"> SUMIFS('FS Qtr'!$J30:$EA30, 'FS Qtr'!$J$4:$EA$4, 'FS Ann'!AB$4)</f>
        <v>14488.598486470613</v>
      </c>
      <c r="AC30" s="9">
        <f xml:space="preserve"> SUMIFS('FS Qtr'!$J30:$EA30, 'FS Qtr'!$J$4:$EA$4, 'FS Ann'!AC$4)</f>
        <v>14432.877855940491</v>
      </c>
      <c r="AD30" s="9">
        <f xml:space="preserve"> SUMIFS('FS Qtr'!$J30:$EA30, 'FS Qtr'!$J$4:$EA$4, 'FS Ann'!AD$4)</f>
        <v>14328.429998195386</v>
      </c>
      <c r="AE30" s="9">
        <f xml:space="preserve"> SUMIFS('FS Qtr'!$J30:$EA30, 'FS Qtr'!$J$4:$EA$4, 'FS Ann'!AE$4)</f>
        <v>14273.424823084515</v>
      </c>
      <c r="AF30" s="9">
        <f xml:space="preserve"> SUMIFS('FS Qtr'!$J30:$EA30, 'FS Qtr'!$J$4:$EA$4, 'FS Ann'!AF$4)</f>
        <v>14202.41275928808</v>
      </c>
      <c r="AG30" s="9">
        <f xml:space="preserve"> SUMIFS('FS Qtr'!$J30:$EA30, 'FS Qtr'!$J$4:$EA$4, 'FS Ann'!AG$4)</f>
        <v>14147.792749303291</v>
      </c>
      <c r="AH30" s="9">
        <f xml:space="preserve"> SUMIFS('FS Qtr'!$J30:$EA30, 'FS Qtr'!$J$4:$EA$4, 'FS Ann'!AH$4)</f>
        <v>14045.407995601643</v>
      </c>
      <c r="AI30" s="9">
        <f xml:space="preserve"> SUMIFS('FS Qtr'!$J30:$EA30, 'FS Qtr'!$J$4:$EA$4, 'FS Ann'!AI$4)</f>
        <v>13991.489309018467</v>
      </c>
      <c r="AJ30" s="9">
        <f xml:space="preserve"> SUMIFS('FS Qtr'!$J30:$EA30, 'FS Qtr'!$J$4:$EA$4, 'FS Ann'!AJ$4)</f>
        <v>1445.0406242760323</v>
      </c>
      <c r="AK30" s="9">
        <f xml:space="preserve"> SUMIFS('FS Qtr'!$J30:$EA30, 'FS Qtr'!$J$4:$EA$4, 'FS Ann'!AK$4)</f>
        <v>0</v>
      </c>
      <c r="AL30" s="9">
        <f xml:space="preserve"> SUMIFS('FS Qtr'!$J30:$EA30, 'FS Qtr'!$J$4:$EA$4, 'FS Ann'!AL$4)</f>
        <v>0</v>
      </c>
      <c r="AM30" s="9">
        <f xml:space="preserve"> SUMIFS('FS Qtr'!$J30:$EA30, 'FS Qtr'!$J$4:$EA$4, 'FS Ann'!AM$4)</f>
        <v>0</v>
      </c>
      <c r="AN30" s="9">
        <f xml:space="preserve"> SUMIFS('FS Qtr'!$J30:$EA30, 'FS Qtr'!$J$4:$EA$4, 'FS Ann'!AN$4)</f>
        <v>0</v>
      </c>
    </row>
    <row r="31" spans="1:40" outlineLevel="1" x14ac:dyDescent="0.35">
      <c r="A31" s="1"/>
      <c r="B31" s="1"/>
      <c r="C31" s="11"/>
      <c r="D31" s="54"/>
      <c r="E31" s="9" t="str">
        <f xml:space="preserve"> 'FS Qtr'!E31</f>
        <v>Cash paid for operating costs</v>
      </c>
      <c r="F31" s="9">
        <f xml:space="preserve"> 'FS Qtr'!F31</f>
        <v>0</v>
      </c>
      <c r="G31" s="370" t="str">
        <f xml:space="preserve"> 'FS Qtr'!G31</f>
        <v>$ 000s</v>
      </c>
      <c r="H31" s="9">
        <f xml:space="preserve"> SUM(J31:AN31)</f>
        <v>-48742.637593284257</v>
      </c>
      <c r="I31" s="9"/>
      <c r="J31" s="9">
        <f xml:space="preserve"> SUMIFS('FS Qtr'!$J31:$EA31, 'FS Qtr'!$J$4:$EA$4, 'FS Ann'!J$4)</f>
        <v>0</v>
      </c>
      <c r="K31" s="9">
        <f xml:space="preserve"> SUMIFS('FS Qtr'!$J31:$EA31, 'FS Qtr'!$J$4:$EA$4, 'FS Ann'!K$4)</f>
        <v>-1391.3251720312496</v>
      </c>
      <c r="L31" s="9">
        <f xml:space="preserve"> SUMIFS('FS Qtr'!$J31:$EA31, 'FS Qtr'!$J$4:$EA$4, 'FS Ann'!L$4)</f>
        <v>-1546.8798833579676</v>
      </c>
      <c r="M31" s="9">
        <f xml:space="preserve"> SUMIFS('FS Qtr'!$J31:$EA31, 'FS Qtr'!$J$4:$EA$4, 'FS Ann'!M$4)</f>
        <v>-1579.5086360570428</v>
      </c>
      <c r="N31" s="9">
        <f xml:space="preserve"> SUMIFS('FS Qtr'!$J31:$EA31, 'FS Qtr'!$J$4:$EA$4, 'FS Ann'!N$4)</f>
        <v>-1608.3904420745248</v>
      </c>
      <c r="O31" s="9">
        <f xml:space="preserve"> SUMIFS('FS Qtr'!$J31:$EA31, 'FS Qtr'!$J$4:$EA$4, 'FS Ann'!O$4)</f>
        <v>-1642.2880497806973</v>
      </c>
      <c r="P31" s="9">
        <f xml:space="preserve"> SUMIFS('FS Qtr'!$J31:$EA31, 'FS Qtr'!$J$4:$EA$4, 'FS Ann'!P$4)</f>
        <v>-1675.3809761542329</v>
      </c>
      <c r="Q31" s="9">
        <f xml:space="preserve"> SUMIFS('FS Qtr'!$J31:$EA31, 'FS Qtr'!$J$4:$EA$4, 'FS Ann'!Q$4)</f>
        <v>-1710.7202369047204</v>
      </c>
      <c r="R31" s="9">
        <f xml:space="preserve"> SUMIFS('FS Qtr'!$J31:$EA31, 'FS Qtr'!$J$4:$EA$4, 'FS Ann'!R$4)</f>
        <v>-1742.0012877990055</v>
      </c>
      <c r="S31" s="9">
        <f xml:space="preserve"> SUMIFS('FS Qtr'!$J31:$EA31, 'FS Qtr'!$J$4:$EA$4, 'FS Ann'!S$4)</f>
        <v>-1778.7148088028325</v>
      </c>
      <c r="T31" s="9">
        <f xml:space="preserve"> SUMIFS('FS Qtr'!$J31:$EA31, 'FS Qtr'!$J$4:$EA$4, 'FS Ann'!T$4)</f>
        <v>-1814.5568026693104</v>
      </c>
      <c r="U31" s="9">
        <f xml:space="preserve"> SUMIFS('FS Qtr'!$J31:$EA31, 'FS Qtr'!$J$4:$EA$4, 'FS Ann'!U$4)</f>
        <v>-1852.8317364955844</v>
      </c>
      <c r="V31" s="9">
        <f xml:space="preserve"> SUMIFS('FS Qtr'!$J31:$EA31, 'FS Qtr'!$J$4:$EA$4, 'FS Ann'!V$4)</f>
        <v>-1886.711340300782</v>
      </c>
      <c r="W31" s="9">
        <f xml:space="preserve"> SUMIFS('FS Qtr'!$J31:$EA31, 'FS Qtr'!$J$4:$EA$4, 'FS Ann'!W$4)</f>
        <v>-1926.4746957617936</v>
      </c>
      <c r="X31" s="9">
        <f xml:space="preserve"> SUMIFS('FS Qtr'!$J31:$EA31, 'FS Qtr'!$J$4:$EA$4, 'FS Ann'!X$4)</f>
        <v>-1965.2941253227873</v>
      </c>
      <c r="Y31" s="9">
        <f xml:space="preserve"> SUMIFS('FS Qtr'!$J31:$EA31, 'FS Qtr'!$J$4:$EA$4, 'FS Ann'!Y$4)</f>
        <v>-2006.7486019670239</v>
      </c>
      <c r="Z31" s="9">
        <f xml:space="preserve"> SUMIFS('FS Qtr'!$J31:$EA31, 'FS Qtr'!$J$4:$EA$4, 'FS Ann'!Z$4)</f>
        <v>-2043.4426234650944</v>
      </c>
      <c r="AA31" s="9">
        <f xml:space="preserve"> SUMIFS('FS Qtr'!$J31:$EA31, 'FS Qtr'!$J$4:$EA$4, 'FS Ann'!AA$4)</f>
        <v>-2086.5091666428502</v>
      </c>
      <c r="AB31" s="9">
        <f xml:space="preserve"> SUMIFS('FS Qtr'!$J31:$EA31, 'FS Qtr'!$J$4:$EA$4, 'FS Ann'!AB$4)</f>
        <v>-2128.5533709093543</v>
      </c>
      <c r="AC31" s="9">
        <f xml:space="preserve"> SUMIFS('FS Qtr'!$J31:$EA31, 'FS Qtr'!$J$4:$EA$4, 'FS Ann'!AC$4)</f>
        <v>-2173.451518653972</v>
      </c>
      <c r="AD31" s="9">
        <f xml:space="preserve"> SUMIFS('FS Qtr'!$J31:$EA31, 'FS Qtr'!$J$4:$EA$4, 'FS Ann'!AD$4)</f>
        <v>-2213.193754762834</v>
      </c>
      <c r="AE31" s="9">
        <f xml:space="preserve"> SUMIFS('FS Qtr'!$J31:$EA31, 'FS Qtr'!$J$4:$EA$4, 'FS Ann'!AE$4)</f>
        <v>-2259.8378852638443</v>
      </c>
      <c r="AF31" s="9">
        <f xml:space="preserve"> SUMIFS('FS Qtr'!$J31:$EA31, 'FS Qtr'!$J$4:$EA$4, 'FS Ann'!AF$4)</f>
        <v>-2305.3747499832516</v>
      </c>
      <c r="AG31" s="9">
        <f xml:space="preserve"> SUMIFS('FS Qtr'!$J31:$EA31, 'FS Qtr'!$J$4:$EA$4, 'FS Ann'!AG$4)</f>
        <v>-2354.0026385511765</v>
      </c>
      <c r="AH31" s="9">
        <f xml:space="preserve"> SUMIFS('FS Qtr'!$J31:$EA31, 'FS Qtr'!$J$4:$EA$4, 'FS Ann'!AH$4)</f>
        <v>-2397.0463079678848</v>
      </c>
      <c r="AI31" s="9">
        <f xml:space="preserve"> SUMIFS('FS Qtr'!$J31:$EA31, 'FS Qtr'!$J$4:$EA$4, 'FS Ann'!AI$4)</f>
        <v>-2447.5652200898835</v>
      </c>
      <c r="AJ31" s="9">
        <f xml:space="preserve"> SUMIFS('FS Qtr'!$J31:$EA31, 'FS Qtr'!$J$4:$EA$4, 'FS Ann'!AJ$4)</f>
        <v>-205.83356151456599</v>
      </c>
      <c r="AK31" s="9">
        <f xml:space="preserve"> SUMIFS('FS Qtr'!$J31:$EA31, 'FS Qtr'!$J$4:$EA$4, 'FS Ann'!AK$4)</f>
        <v>0</v>
      </c>
      <c r="AL31" s="9">
        <f xml:space="preserve"> SUMIFS('FS Qtr'!$J31:$EA31, 'FS Qtr'!$J$4:$EA$4, 'FS Ann'!AL$4)</f>
        <v>0</v>
      </c>
      <c r="AM31" s="9">
        <f xml:space="preserve"> SUMIFS('FS Qtr'!$J31:$EA31, 'FS Qtr'!$J$4:$EA$4, 'FS Ann'!AM$4)</f>
        <v>0</v>
      </c>
      <c r="AN31" s="9">
        <f xml:space="preserve"> SUMIFS('FS Qtr'!$J31:$EA31, 'FS Qtr'!$J$4:$EA$4, 'FS Ann'!AN$4)</f>
        <v>0</v>
      </c>
    </row>
    <row r="32" spans="1:40" outlineLevel="1" x14ac:dyDescent="0.35">
      <c r="A32" s="1"/>
      <c r="B32" s="1"/>
      <c r="C32" s="11"/>
      <c r="D32" s="54"/>
      <c r="E32" s="9" t="str">
        <f xml:space="preserve"> 'FS Qtr'!E32</f>
        <v>[Corporate income tax expense]</v>
      </c>
      <c r="F32" s="9">
        <f xml:space="preserve"> 'FS Qtr'!F32</f>
        <v>0</v>
      </c>
      <c r="G32" s="370">
        <f xml:space="preserve"> 'FS Qtr'!G32</f>
        <v>0</v>
      </c>
      <c r="H32" s="9">
        <f xml:space="preserve"> SUM(J32:AN32)</f>
        <v>0</v>
      </c>
      <c r="I32" s="9"/>
      <c r="J32" s="9">
        <f xml:space="preserve"> SUMIFS('FS Qtr'!$J32:$EA32, 'FS Qtr'!$J$4:$EA$4, 'FS Ann'!J$4)</f>
        <v>0</v>
      </c>
      <c r="K32" s="9">
        <f xml:space="preserve"> SUMIFS('FS Qtr'!$J32:$EA32, 'FS Qtr'!$J$4:$EA$4, 'FS Ann'!K$4)</f>
        <v>0</v>
      </c>
      <c r="L32" s="9">
        <f xml:space="preserve"> SUMIFS('FS Qtr'!$J32:$EA32, 'FS Qtr'!$J$4:$EA$4, 'FS Ann'!L$4)</f>
        <v>0</v>
      </c>
      <c r="M32" s="9">
        <f xml:space="preserve"> SUMIFS('FS Qtr'!$J32:$EA32, 'FS Qtr'!$J$4:$EA$4, 'FS Ann'!M$4)</f>
        <v>0</v>
      </c>
      <c r="N32" s="9">
        <f xml:space="preserve"> SUMIFS('FS Qtr'!$J32:$EA32, 'FS Qtr'!$J$4:$EA$4, 'FS Ann'!N$4)</f>
        <v>0</v>
      </c>
      <c r="O32" s="9">
        <f xml:space="preserve"> SUMIFS('FS Qtr'!$J32:$EA32, 'FS Qtr'!$J$4:$EA$4, 'FS Ann'!O$4)</f>
        <v>0</v>
      </c>
      <c r="P32" s="9">
        <f xml:space="preserve"> SUMIFS('FS Qtr'!$J32:$EA32, 'FS Qtr'!$J$4:$EA$4, 'FS Ann'!P$4)</f>
        <v>0</v>
      </c>
      <c r="Q32" s="9">
        <f xml:space="preserve"> SUMIFS('FS Qtr'!$J32:$EA32, 'FS Qtr'!$J$4:$EA$4, 'FS Ann'!Q$4)</f>
        <v>0</v>
      </c>
      <c r="R32" s="9">
        <f xml:space="preserve"> SUMIFS('FS Qtr'!$J32:$EA32, 'FS Qtr'!$J$4:$EA$4, 'FS Ann'!R$4)</f>
        <v>0</v>
      </c>
      <c r="S32" s="9">
        <f xml:space="preserve"> SUMIFS('FS Qtr'!$J32:$EA32, 'FS Qtr'!$J$4:$EA$4, 'FS Ann'!S$4)</f>
        <v>0</v>
      </c>
      <c r="T32" s="9">
        <f xml:space="preserve"> SUMIFS('FS Qtr'!$J32:$EA32, 'FS Qtr'!$J$4:$EA$4, 'FS Ann'!T$4)</f>
        <v>0</v>
      </c>
      <c r="U32" s="9">
        <f xml:space="preserve"> SUMIFS('FS Qtr'!$J32:$EA32, 'FS Qtr'!$J$4:$EA$4, 'FS Ann'!U$4)</f>
        <v>0</v>
      </c>
      <c r="V32" s="9">
        <f xml:space="preserve"> SUMIFS('FS Qtr'!$J32:$EA32, 'FS Qtr'!$J$4:$EA$4, 'FS Ann'!V$4)</f>
        <v>0</v>
      </c>
      <c r="W32" s="9">
        <f xml:space="preserve"> SUMIFS('FS Qtr'!$J32:$EA32, 'FS Qtr'!$J$4:$EA$4, 'FS Ann'!W$4)</f>
        <v>0</v>
      </c>
      <c r="X32" s="9">
        <f xml:space="preserve"> SUMIFS('FS Qtr'!$J32:$EA32, 'FS Qtr'!$J$4:$EA$4, 'FS Ann'!X$4)</f>
        <v>0</v>
      </c>
      <c r="Y32" s="9">
        <f xml:space="preserve"> SUMIFS('FS Qtr'!$J32:$EA32, 'FS Qtr'!$J$4:$EA$4, 'FS Ann'!Y$4)</f>
        <v>0</v>
      </c>
      <c r="Z32" s="9">
        <f xml:space="preserve"> SUMIFS('FS Qtr'!$J32:$EA32, 'FS Qtr'!$J$4:$EA$4, 'FS Ann'!Z$4)</f>
        <v>0</v>
      </c>
      <c r="AA32" s="9">
        <f xml:space="preserve"> SUMIFS('FS Qtr'!$J32:$EA32, 'FS Qtr'!$J$4:$EA$4, 'FS Ann'!AA$4)</f>
        <v>0</v>
      </c>
      <c r="AB32" s="9">
        <f xml:space="preserve"> SUMIFS('FS Qtr'!$J32:$EA32, 'FS Qtr'!$J$4:$EA$4, 'FS Ann'!AB$4)</f>
        <v>0</v>
      </c>
      <c r="AC32" s="9">
        <f xml:space="preserve"> SUMIFS('FS Qtr'!$J32:$EA32, 'FS Qtr'!$J$4:$EA$4, 'FS Ann'!AC$4)</f>
        <v>0</v>
      </c>
      <c r="AD32" s="9">
        <f xml:space="preserve"> SUMIFS('FS Qtr'!$J32:$EA32, 'FS Qtr'!$J$4:$EA$4, 'FS Ann'!AD$4)</f>
        <v>0</v>
      </c>
      <c r="AE32" s="9">
        <f xml:space="preserve"> SUMIFS('FS Qtr'!$J32:$EA32, 'FS Qtr'!$J$4:$EA$4, 'FS Ann'!AE$4)</f>
        <v>0</v>
      </c>
      <c r="AF32" s="9">
        <f xml:space="preserve"> SUMIFS('FS Qtr'!$J32:$EA32, 'FS Qtr'!$J$4:$EA$4, 'FS Ann'!AF$4)</f>
        <v>0</v>
      </c>
      <c r="AG32" s="9">
        <f xml:space="preserve"> SUMIFS('FS Qtr'!$J32:$EA32, 'FS Qtr'!$J$4:$EA$4, 'FS Ann'!AG$4)</f>
        <v>0</v>
      </c>
      <c r="AH32" s="9">
        <f xml:space="preserve"> SUMIFS('FS Qtr'!$J32:$EA32, 'FS Qtr'!$J$4:$EA$4, 'FS Ann'!AH$4)</f>
        <v>0</v>
      </c>
      <c r="AI32" s="9">
        <f xml:space="preserve"> SUMIFS('FS Qtr'!$J32:$EA32, 'FS Qtr'!$J$4:$EA$4, 'FS Ann'!AI$4)</f>
        <v>0</v>
      </c>
      <c r="AJ32" s="9">
        <f xml:space="preserve"> SUMIFS('FS Qtr'!$J32:$EA32, 'FS Qtr'!$J$4:$EA$4, 'FS Ann'!AJ$4)</f>
        <v>0</v>
      </c>
      <c r="AK32" s="9">
        <f xml:space="preserve"> SUMIFS('FS Qtr'!$J32:$EA32, 'FS Qtr'!$J$4:$EA$4, 'FS Ann'!AK$4)</f>
        <v>0</v>
      </c>
      <c r="AL32" s="9">
        <f xml:space="preserve"> SUMIFS('FS Qtr'!$J32:$EA32, 'FS Qtr'!$J$4:$EA$4, 'FS Ann'!AL$4)</f>
        <v>0</v>
      </c>
      <c r="AM32" s="9">
        <f xml:space="preserve"> SUMIFS('FS Qtr'!$J32:$EA32, 'FS Qtr'!$J$4:$EA$4, 'FS Ann'!AM$4)</f>
        <v>0</v>
      </c>
      <c r="AN32" s="9">
        <f xml:space="preserve"> SUMIFS('FS Qtr'!$J32:$EA32, 'FS Qtr'!$J$4:$EA$4, 'FS Ann'!AN$4)</f>
        <v>0</v>
      </c>
    </row>
    <row r="33" spans="1:40" outlineLevel="1" x14ac:dyDescent="0.35">
      <c r="A33" s="1"/>
      <c r="B33" s="1"/>
      <c r="C33" s="11"/>
      <c r="D33" s="54"/>
      <c r="E33" s="55" t="s">
        <v>89</v>
      </c>
      <c r="F33" s="55"/>
      <c r="G33" s="306" t="str">
        <f>SMU</f>
        <v>$ 000s</v>
      </c>
      <c r="H33" s="205">
        <f xml:space="preserve"> SUM(J33:AN33)</f>
        <v>322667.04122730839</v>
      </c>
      <c r="I33" s="55"/>
      <c r="J33" s="55">
        <f t="shared" ref="J33:AN33" si="6">SUM(J30:J32)</f>
        <v>0</v>
      </c>
      <c r="K33" s="55">
        <f t="shared" si="6"/>
        <v>12742.383161302085</v>
      </c>
      <c r="L33" s="55">
        <f t="shared" si="6"/>
        <v>14145.303159759776</v>
      </c>
      <c r="M33" s="55">
        <f t="shared" si="6"/>
        <v>14052.324999602617</v>
      </c>
      <c r="N33" s="55">
        <f t="shared" si="6"/>
        <v>13910.318732048829</v>
      </c>
      <c r="O33" s="55">
        <f t="shared" si="6"/>
        <v>13816.846606009192</v>
      </c>
      <c r="P33" s="55">
        <f t="shared" si="6"/>
        <v>13706.842561945161</v>
      </c>
      <c r="Q33" s="55">
        <f t="shared" si="6"/>
        <v>13612.34594409774</v>
      </c>
      <c r="R33" s="55">
        <f t="shared" si="6"/>
        <v>13470.174920138697</v>
      </c>
      <c r="S33" s="55">
        <f t="shared" si="6"/>
        <v>13375.063625181945</v>
      </c>
      <c r="T33" s="55">
        <f t="shared" si="6"/>
        <v>13263.82969880808</v>
      </c>
      <c r="U33" s="55">
        <f t="shared" si="6"/>
        <v>13167.565912297141</v>
      </c>
      <c r="V33" s="55">
        <f t="shared" si="6"/>
        <v>13024.986687213686</v>
      </c>
      <c r="W33" s="55">
        <f t="shared" si="6"/>
        <v>12927.979058562445</v>
      </c>
      <c r="X33" s="55">
        <f t="shared" si="6"/>
        <v>12815.256874004815</v>
      </c>
      <c r="Y33" s="55">
        <f t="shared" si="6"/>
        <v>12716.958968230134</v>
      </c>
      <c r="Z33" s="55">
        <f t="shared" si="6"/>
        <v>12573.712412364188</v>
      </c>
      <c r="AA33" s="55">
        <f t="shared" si="6"/>
        <v>12474.532312260113</v>
      </c>
      <c r="AB33" s="55">
        <f t="shared" si="6"/>
        <v>12360.045115561259</v>
      </c>
      <c r="AC33" s="55">
        <f t="shared" si="6"/>
        <v>12259.426337286519</v>
      </c>
      <c r="AD33" s="55">
        <f t="shared" si="6"/>
        <v>12115.236243432551</v>
      </c>
      <c r="AE33" s="55">
        <f t="shared" si="6"/>
        <v>12013.58693782067</v>
      </c>
      <c r="AF33" s="55">
        <f t="shared" si="6"/>
        <v>11897.038009304828</v>
      </c>
      <c r="AG33" s="55">
        <f t="shared" si="6"/>
        <v>11793.790110752114</v>
      </c>
      <c r="AH33" s="55">
        <f t="shared" si="6"/>
        <v>11648.361687633758</v>
      </c>
      <c r="AI33" s="55">
        <f t="shared" si="6"/>
        <v>11543.924088928583</v>
      </c>
      <c r="AJ33" s="55">
        <f t="shared" si="6"/>
        <v>1239.2070627614662</v>
      </c>
      <c r="AK33" s="55">
        <f t="shared" si="6"/>
        <v>0</v>
      </c>
      <c r="AL33" s="55">
        <f t="shared" si="6"/>
        <v>0</v>
      </c>
      <c r="AM33" s="55">
        <f t="shared" si="6"/>
        <v>0</v>
      </c>
      <c r="AN33" s="55">
        <f t="shared" si="6"/>
        <v>0</v>
      </c>
    </row>
    <row r="34" spans="1:40" outlineLevel="1" x14ac:dyDescent="0.35">
      <c r="A34" s="1"/>
      <c r="B34" s="1"/>
      <c r="C34" s="11"/>
      <c r="D34" s="54"/>
      <c r="E34" s="9"/>
      <c r="F34" s="9"/>
      <c r="G34" s="370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</row>
    <row r="35" spans="1:40" outlineLevel="1" x14ac:dyDescent="0.35">
      <c r="A35" s="1"/>
      <c r="B35" s="1"/>
      <c r="C35" s="11"/>
      <c r="D35" s="54"/>
      <c r="E35" s="9" t="str">
        <f xml:space="preserve"> 'FS Qtr'!E35</f>
        <v>[Senior debt interest]</v>
      </c>
      <c r="F35" s="9">
        <f xml:space="preserve"> 'FS Qtr'!F35</f>
        <v>0</v>
      </c>
      <c r="G35" s="370">
        <f xml:space="preserve"> 'FS Qtr'!G35</f>
        <v>0</v>
      </c>
      <c r="H35" s="9">
        <f xml:space="preserve"> SUM(J35:AN35)</f>
        <v>0</v>
      </c>
      <c r="I35" s="9"/>
      <c r="J35" s="9">
        <f xml:space="preserve"> SUMIFS('FS Qtr'!$J35:$EA35, 'FS Qtr'!$J$4:$EA$4, 'FS Ann'!J$4)</f>
        <v>0</v>
      </c>
      <c r="K35" s="9">
        <f xml:space="preserve"> SUMIFS('FS Qtr'!$J35:$EA35, 'FS Qtr'!$J$4:$EA$4, 'FS Ann'!K$4)</f>
        <v>0</v>
      </c>
      <c r="L35" s="9">
        <f xml:space="preserve"> SUMIFS('FS Qtr'!$J35:$EA35, 'FS Qtr'!$J$4:$EA$4, 'FS Ann'!L$4)</f>
        <v>0</v>
      </c>
      <c r="M35" s="9">
        <f xml:space="preserve"> SUMIFS('FS Qtr'!$J35:$EA35, 'FS Qtr'!$J$4:$EA$4, 'FS Ann'!M$4)</f>
        <v>0</v>
      </c>
      <c r="N35" s="9">
        <f xml:space="preserve"> SUMIFS('FS Qtr'!$J35:$EA35, 'FS Qtr'!$J$4:$EA$4, 'FS Ann'!N$4)</f>
        <v>0</v>
      </c>
      <c r="O35" s="9">
        <f xml:space="preserve"> SUMIFS('FS Qtr'!$J35:$EA35, 'FS Qtr'!$J$4:$EA$4, 'FS Ann'!O$4)</f>
        <v>0</v>
      </c>
      <c r="P35" s="9">
        <f xml:space="preserve"> SUMIFS('FS Qtr'!$J35:$EA35, 'FS Qtr'!$J$4:$EA$4, 'FS Ann'!P$4)</f>
        <v>0</v>
      </c>
      <c r="Q35" s="9">
        <f xml:space="preserve"> SUMIFS('FS Qtr'!$J35:$EA35, 'FS Qtr'!$J$4:$EA$4, 'FS Ann'!Q$4)</f>
        <v>0</v>
      </c>
      <c r="R35" s="9">
        <f xml:space="preserve"> SUMIFS('FS Qtr'!$J35:$EA35, 'FS Qtr'!$J$4:$EA$4, 'FS Ann'!R$4)</f>
        <v>0</v>
      </c>
      <c r="S35" s="9">
        <f xml:space="preserve"> SUMIFS('FS Qtr'!$J35:$EA35, 'FS Qtr'!$J$4:$EA$4, 'FS Ann'!S$4)</f>
        <v>0</v>
      </c>
      <c r="T35" s="9">
        <f xml:space="preserve"> SUMIFS('FS Qtr'!$J35:$EA35, 'FS Qtr'!$J$4:$EA$4, 'FS Ann'!T$4)</f>
        <v>0</v>
      </c>
      <c r="U35" s="9">
        <f xml:space="preserve"> SUMIFS('FS Qtr'!$J35:$EA35, 'FS Qtr'!$J$4:$EA$4, 'FS Ann'!U$4)</f>
        <v>0</v>
      </c>
      <c r="V35" s="9">
        <f xml:space="preserve"> SUMIFS('FS Qtr'!$J35:$EA35, 'FS Qtr'!$J$4:$EA$4, 'FS Ann'!V$4)</f>
        <v>0</v>
      </c>
      <c r="W35" s="9">
        <f xml:space="preserve"> SUMIFS('FS Qtr'!$J35:$EA35, 'FS Qtr'!$J$4:$EA$4, 'FS Ann'!W$4)</f>
        <v>0</v>
      </c>
      <c r="X35" s="9">
        <f xml:space="preserve"> SUMIFS('FS Qtr'!$J35:$EA35, 'FS Qtr'!$J$4:$EA$4, 'FS Ann'!X$4)</f>
        <v>0</v>
      </c>
      <c r="Y35" s="9">
        <f xml:space="preserve"> SUMIFS('FS Qtr'!$J35:$EA35, 'FS Qtr'!$J$4:$EA$4, 'FS Ann'!Y$4)</f>
        <v>0</v>
      </c>
      <c r="Z35" s="9">
        <f xml:space="preserve"> SUMIFS('FS Qtr'!$J35:$EA35, 'FS Qtr'!$J$4:$EA$4, 'FS Ann'!Z$4)</f>
        <v>0</v>
      </c>
      <c r="AA35" s="9">
        <f xml:space="preserve"> SUMIFS('FS Qtr'!$J35:$EA35, 'FS Qtr'!$J$4:$EA$4, 'FS Ann'!AA$4)</f>
        <v>0</v>
      </c>
      <c r="AB35" s="9">
        <f xml:space="preserve"> SUMIFS('FS Qtr'!$J35:$EA35, 'FS Qtr'!$J$4:$EA$4, 'FS Ann'!AB$4)</f>
        <v>0</v>
      </c>
      <c r="AC35" s="9">
        <f xml:space="preserve"> SUMIFS('FS Qtr'!$J35:$EA35, 'FS Qtr'!$J$4:$EA$4, 'FS Ann'!AC$4)</f>
        <v>0</v>
      </c>
      <c r="AD35" s="9">
        <f xml:space="preserve"> SUMIFS('FS Qtr'!$J35:$EA35, 'FS Qtr'!$J$4:$EA$4, 'FS Ann'!AD$4)</f>
        <v>0</v>
      </c>
      <c r="AE35" s="9">
        <f xml:space="preserve"> SUMIFS('FS Qtr'!$J35:$EA35, 'FS Qtr'!$J$4:$EA$4, 'FS Ann'!AE$4)</f>
        <v>0</v>
      </c>
      <c r="AF35" s="9">
        <f xml:space="preserve"> SUMIFS('FS Qtr'!$J35:$EA35, 'FS Qtr'!$J$4:$EA$4, 'FS Ann'!AF$4)</f>
        <v>0</v>
      </c>
      <c r="AG35" s="9">
        <f xml:space="preserve"> SUMIFS('FS Qtr'!$J35:$EA35, 'FS Qtr'!$J$4:$EA$4, 'FS Ann'!AG$4)</f>
        <v>0</v>
      </c>
      <c r="AH35" s="9">
        <f xml:space="preserve"> SUMIFS('FS Qtr'!$J35:$EA35, 'FS Qtr'!$J$4:$EA$4, 'FS Ann'!AH$4)</f>
        <v>0</v>
      </c>
      <c r="AI35" s="9">
        <f xml:space="preserve"> SUMIFS('FS Qtr'!$J35:$EA35, 'FS Qtr'!$J$4:$EA$4, 'FS Ann'!AI$4)</f>
        <v>0</v>
      </c>
      <c r="AJ35" s="9">
        <f xml:space="preserve"> SUMIFS('FS Qtr'!$J35:$EA35, 'FS Qtr'!$J$4:$EA$4, 'FS Ann'!AJ$4)</f>
        <v>0</v>
      </c>
      <c r="AK35" s="9">
        <f xml:space="preserve"> SUMIFS('FS Qtr'!$J35:$EA35, 'FS Qtr'!$J$4:$EA$4, 'FS Ann'!AK$4)</f>
        <v>0</v>
      </c>
      <c r="AL35" s="9">
        <f xml:space="preserve"> SUMIFS('FS Qtr'!$J35:$EA35, 'FS Qtr'!$J$4:$EA$4, 'FS Ann'!AL$4)</f>
        <v>0</v>
      </c>
      <c r="AM35" s="9">
        <f xml:space="preserve"> SUMIFS('FS Qtr'!$J35:$EA35, 'FS Qtr'!$J$4:$EA$4, 'FS Ann'!AM$4)</f>
        <v>0</v>
      </c>
      <c r="AN35" s="9">
        <f xml:space="preserve"> SUMIFS('FS Qtr'!$J35:$EA35, 'FS Qtr'!$J$4:$EA$4, 'FS Ann'!AN$4)</f>
        <v>0</v>
      </c>
    </row>
    <row r="36" spans="1:40" outlineLevel="1" x14ac:dyDescent="0.35">
      <c r="A36" s="1"/>
      <c r="B36" s="1"/>
      <c r="C36" s="11"/>
      <c r="D36" s="54"/>
      <c r="E36" s="9" t="str">
        <f xml:space="preserve"> 'FS Qtr'!E36</f>
        <v>[Senior debt repayment]</v>
      </c>
      <c r="F36" s="9">
        <f xml:space="preserve"> 'FS Qtr'!F36</f>
        <v>0</v>
      </c>
      <c r="G36" s="370">
        <f xml:space="preserve"> 'FS Qtr'!G36</f>
        <v>0</v>
      </c>
      <c r="H36" s="9">
        <f xml:space="preserve"> SUM(J36:AN36)</f>
        <v>0</v>
      </c>
      <c r="I36" s="9"/>
      <c r="J36" s="9">
        <f xml:space="preserve"> SUMIFS('FS Qtr'!$J36:$EA36, 'FS Qtr'!$J$4:$EA$4, 'FS Ann'!J$4)</f>
        <v>0</v>
      </c>
      <c r="K36" s="9">
        <f xml:space="preserve"> SUMIFS('FS Qtr'!$J36:$EA36, 'FS Qtr'!$J$4:$EA$4, 'FS Ann'!K$4)</f>
        <v>0</v>
      </c>
      <c r="L36" s="9">
        <f xml:space="preserve"> SUMIFS('FS Qtr'!$J36:$EA36, 'FS Qtr'!$J$4:$EA$4, 'FS Ann'!L$4)</f>
        <v>0</v>
      </c>
      <c r="M36" s="9">
        <f xml:space="preserve"> SUMIFS('FS Qtr'!$J36:$EA36, 'FS Qtr'!$J$4:$EA$4, 'FS Ann'!M$4)</f>
        <v>0</v>
      </c>
      <c r="N36" s="9">
        <f xml:space="preserve"> SUMIFS('FS Qtr'!$J36:$EA36, 'FS Qtr'!$J$4:$EA$4, 'FS Ann'!N$4)</f>
        <v>0</v>
      </c>
      <c r="O36" s="9">
        <f xml:space="preserve"> SUMIFS('FS Qtr'!$J36:$EA36, 'FS Qtr'!$J$4:$EA$4, 'FS Ann'!O$4)</f>
        <v>0</v>
      </c>
      <c r="P36" s="9">
        <f xml:space="preserve"> SUMIFS('FS Qtr'!$J36:$EA36, 'FS Qtr'!$J$4:$EA$4, 'FS Ann'!P$4)</f>
        <v>0</v>
      </c>
      <c r="Q36" s="9">
        <f xml:space="preserve"> SUMIFS('FS Qtr'!$J36:$EA36, 'FS Qtr'!$J$4:$EA$4, 'FS Ann'!Q$4)</f>
        <v>0</v>
      </c>
      <c r="R36" s="9">
        <f xml:space="preserve"> SUMIFS('FS Qtr'!$J36:$EA36, 'FS Qtr'!$J$4:$EA$4, 'FS Ann'!R$4)</f>
        <v>0</v>
      </c>
      <c r="S36" s="9">
        <f xml:space="preserve"> SUMIFS('FS Qtr'!$J36:$EA36, 'FS Qtr'!$J$4:$EA$4, 'FS Ann'!S$4)</f>
        <v>0</v>
      </c>
      <c r="T36" s="9">
        <f xml:space="preserve"> SUMIFS('FS Qtr'!$J36:$EA36, 'FS Qtr'!$J$4:$EA$4, 'FS Ann'!T$4)</f>
        <v>0</v>
      </c>
      <c r="U36" s="9">
        <f xml:space="preserve"> SUMIFS('FS Qtr'!$J36:$EA36, 'FS Qtr'!$J$4:$EA$4, 'FS Ann'!U$4)</f>
        <v>0</v>
      </c>
      <c r="V36" s="9">
        <f xml:space="preserve"> SUMIFS('FS Qtr'!$J36:$EA36, 'FS Qtr'!$J$4:$EA$4, 'FS Ann'!V$4)</f>
        <v>0</v>
      </c>
      <c r="W36" s="9">
        <f xml:space="preserve"> SUMIFS('FS Qtr'!$J36:$EA36, 'FS Qtr'!$J$4:$EA$4, 'FS Ann'!W$4)</f>
        <v>0</v>
      </c>
      <c r="X36" s="9">
        <f xml:space="preserve"> SUMIFS('FS Qtr'!$J36:$EA36, 'FS Qtr'!$J$4:$EA$4, 'FS Ann'!X$4)</f>
        <v>0</v>
      </c>
      <c r="Y36" s="9">
        <f xml:space="preserve"> SUMIFS('FS Qtr'!$J36:$EA36, 'FS Qtr'!$J$4:$EA$4, 'FS Ann'!Y$4)</f>
        <v>0</v>
      </c>
      <c r="Z36" s="9">
        <f xml:space="preserve"> SUMIFS('FS Qtr'!$J36:$EA36, 'FS Qtr'!$J$4:$EA$4, 'FS Ann'!Z$4)</f>
        <v>0</v>
      </c>
      <c r="AA36" s="9">
        <f xml:space="preserve"> SUMIFS('FS Qtr'!$J36:$EA36, 'FS Qtr'!$J$4:$EA$4, 'FS Ann'!AA$4)</f>
        <v>0</v>
      </c>
      <c r="AB36" s="9">
        <f xml:space="preserve"> SUMIFS('FS Qtr'!$J36:$EA36, 'FS Qtr'!$J$4:$EA$4, 'FS Ann'!AB$4)</f>
        <v>0</v>
      </c>
      <c r="AC36" s="9">
        <f xml:space="preserve"> SUMIFS('FS Qtr'!$J36:$EA36, 'FS Qtr'!$J$4:$EA$4, 'FS Ann'!AC$4)</f>
        <v>0</v>
      </c>
      <c r="AD36" s="9">
        <f xml:space="preserve"> SUMIFS('FS Qtr'!$J36:$EA36, 'FS Qtr'!$J$4:$EA$4, 'FS Ann'!AD$4)</f>
        <v>0</v>
      </c>
      <c r="AE36" s="9">
        <f xml:space="preserve"> SUMIFS('FS Qtr'!$J36:$EA36, 'FS Qtr'!$J$4:$EA$4, 'FS Ann'!AE$4)</f>
        <v>0</v>
      </c>
      <c r="AF36" s="9">
        <f xml:space="preserve"> SUMIFS('FS Qtr'!$J36:$EA36, 'FS Qtr'!$J$4:$EA$4, 'FS Ann'!AF$4)</f>
        <v>0</v>
      </c>
      <c r="AG36" s="9">
        <f xml:space="preserve"> SUMIFS('FS Qtr'!$J36:$EA36, 'FS Qtr'!$J$4:$EA$4, 'FS Ann'!AG$4)</f>
        <v>0</v>
      </c>
      <c r="AH36" s="9">
        <f xml:space="preserve"> SUMIFS('FS Qtr'!$J36:$EA36, 'FS Qtr'!$J$4:$EA$4, 'FS Ann'!AH$4)</f>
        <v>0</v>
      </c>
      <c r="AI36" s="9">
        <f xml:space="preserve"> SUMIFS('FS Qtr'!$J36:$EA36, 'FS Qtr'!$J$4:$EA$4, 'FS Ann'!AI$4)</f>
        <v>0</v>
      </c>
      <c r="AJ36" s="9">
        <f xml:space="preserve"> SUMIFS('FS Qtr'!$J36:$EA36, 'FS Qtr'!$J$4:$EA$4, 'FS Ann'!AJ$4)</f>
        <v>0</v>
      </c>
      <c r="AK36" s="9">
        <f xml:space="preserve"> SUMIFS('FS Qtr'!$J36:$EA36, 'FS Qtr'!$J$4:$EA$4, 'FS Ann'!AK$4)</f>
        <v>0</v>
      </c>
      <c r="AL36" s="9">
        <f xml:space="preserve"> SUMIFS('FS Qtr'!$J36:$EA36, 'FS Qtr'!$J$4:$EA$4, 'FS Ann'!AL$4)</f>
        <v>0</v>
      </c>
      <c r="AM36" s="9">
        <f xml:space="preserve"> SUMIFS('FS Qtr'!$J36:$EA36, 'FS Qtr'!$J$4:$EA$4, 'FS Ann'!AM$4)</f>
        <v>0</v>
      </c>
      <c r="AN36" s="9">
        <f xml:space="preserve"> SUMIFS('FS Qtr'!$J36:$EA36, 'FS Qtr'!$J$4:$EA$4, 'FS Ann'!AN$4)</f>
        <v>0</v>
      </c>
    </row>
    <row r="37" spans="1:40" outlineLevel="1" x14ac:dyDescent="0.35">
      <c r="A37" s="1"/>
      <c r="B37" s="1"/>
      <c r="C37" s="11"/>
      <c r="D37" s="54"/>
      <c r="E37" s="179" t="s">
        <v>127</v>
      </c>
      <c r="F37" s="55"/>
      <c r="G37" s="306" t="str">
        <f>SMU</f>
        <v>$ 000s</v>
      </c>
      <c r="H37" s="55">
        <f xml:space="preserve"> SUM(J37:AN37)</f>
        <v>322667.04122730839</v>
      </c>
      <c r="I37" s="55"/>
      <c r="J37" s="55">
        <f t="shared" ref="J37:AN37" si="7" xml:space="preserve"> J33 + SUM(J35:J36)</f>
        <v>0</v>
      </c>
      <c r="K37" s="55">
        <f t="shared" si="7"/>
        <v>12742.383161302085</v>
      </c>
      <c r="L37" s="55">
        <f t="shared" si="7"/>
        <v>14145.303159759776</v>
      </c>
      <c r="M37" s="55">
        <f t="shared" si="7"/>
        <v>14052.324999602617</v>
      </c>
      <c r="N37" s="55">
        <f t="shared" si="7"/>
        <v>13910.318732048829</v>
      </c>
      <c r="O37" s="55">
        <f t="shared" si="7"/>
        <v>13816.846606009192</v>
      </c>
      <c r="P37" s="55">
        <f t="shared" si="7"/>
        <v>13706.842561945161</v>
      </c>
      <c r="Q37" s="55">
        <f t="shared" si="7"/>
        <v>13612.34594409774</v>
      </c>
      <c r="R37" s="55">
        <f t="shared" si="7"/>
        <v>13470.174920138697</v>
      </c>
      <c r="S37" s="55">
        <f t="shared" si="7"/>
        <v>13375.063625181945</v>
      </c>
      <c r="T37" s="55">
        <f t="shared" si="7"/>
        <v>13263.82969880808</v>
      </c>
      <c r="U37" s="55">
        <f t="shared" si="7"/>
        <v>13167.565912297141</v>
      </c>
      <c r="V37" s="55">
        <f t="shared" si="7"/>
        <v>13024.986687213686</v>
      </c>
      <c r="W37" s="55">
        <f t="shared" si="7"/>
        <v>12927.979058562445</v>
      </c>
      <c r="X37" s="55">
        <f t="shared" si="7"/>
        <v>12815.256874004815</v>
      </c>
      <c r="Y37" s="55">
        <f t="shared" si="7"/>
        <v>12716.958968230134</v>
      </c>
      <c r="Z37" s="55">
        <f t="shared" si="7"/>
        <v>12573.712412364188</v>
      </c>
      <c r="AA37" s="55">
        <f t="shared" si="7"/>
        <v>12474.532312260113</v>
      </c>
      <c r="AB37" s="55">
        <f t="shared" si="7"/>
        <v>12360.045115561259</v>
      </c>
      <c r="AC37" s="55">
        <f t="shared" si="7"/>
        <v>12259.426337286519</v>
      </c>
      <c r="AD37" s="55">
        <f t="shared" si="7"/>
        <v>12115.236243432551</v>
      </c>
      <c r="AE37" s="55">
        <f t="shared" si="7"/>
        <v>12013.58693782067</v>
      </c>
      <c r="AF37" s="55">
        <f t="shared" si="7"/>
        <v>11897.038009304828</v>
      </c>
      <c r="AG37" s="55">
        <f t="shared" si="7"/>
        <v>11793.790110752114</v>
      </c>
      <c r="AH37" s="55">
        <f t="shared" si="7"/>
        <v>11648.361687633758</v>
      </c>
      <c r="AI37" s="55">
        <f t="shared" si="7"/>
        <v>11543.924088928583</v>
      </c>
      <c r="AJ37" s="55">
        <f t="shared" si="7"/>
        <v>1239.2070627614662</v>
      </c>
      <c r="AK37" s="55">
        <f t="shared" si="7"/>
        <v>0</v>
      </c>
      <c r="AL37" s="55">
        <f t="shared" si="7"/>
        <v>0</v>
      </c>
      <c r="AM37" s="55">
        <f t="shared" si="7"/>
        <v>0</v>
      </c>
      <c r="AN37" s="55">
        <f t="shared" si="7"/>
        <v>0</v>
      </c>
    </row>
    <row r="38" spans="1:40" outlineLevel="1" x14ac:dyDescent="0.35">
      <c r="A38" s="1"/>
      <c r="B38" s="1"/>
      <c r="C38" s="11"/>
      <c r="D38" s="54"/>
      <c r="E38" s="9"/>
      <c r="F38" s="9"/>
      <c r="G38" s="370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</row>
    <row r="39" spans="1:40" outlineLevel="1" x14ac:dyDescent="0.35">
      <c r="A39" s="1"/>
      <c r="B39" s="1"/>
      <c r="C39" s="11"/>
      <c r="D39" s="54"/>
      <c r="E39" s="9" t="str">
        <f xml:space="preserve"> 'FS Qtr'!E40</f>
        <v>[Refi facility repayment]</v>
      </c>
      <c r="F39" s="9">
        <f xml:space="preserve"> 'FS Qtr'!F40</f>
        <v>0</v>
      </c>
      <c r="G39" s="370">
        <f xml:space="preserve"> 'FS Qtr'!G40</f>
        <v>0</v>
      </c>
      <c r="H39" s="9">
        <f xml:space="preserve"> SUM(J39:AN39)</f>
        <v>0</v>
      </c>
      <c r="I39" s="9"/>
      <c r="J39" s="9">
        <f xml:space="preserve"> SUMIFS('FS Qtr'!$J40:$EA40, 'FS Qtr'!$J$4:$EA$4, 'FS Ann'!J$4)</f>
        <v>0</v>
      </c>
      <c r="K39" s="9">
        <f xml:space="preserve"> SUMIFS('FS Qtr'!$J40:$EA40, 'FS Qtr'!$J$4:$EA$4, 'FS Ann'!K$4)</f>
        <v>0</v>
      </c>
      <c r="L39" s="9">
        <f xml:space="preserve"> SUMIFS('FS Qtr'!$J40:$EA40, 'FS Qtr'!$J$4:$EA$4, 'FS Ann'!L$4)</f>
        <v>0</v>
      </c>
      <c r="M39" s="9">
        <f xml:space="preserve"> SUMIFS('FS Qtr'!$J40:$EA40, 'FS Qtr'!$J$4:$EA$4, 'FS Ann'!M$4)</f>
        <v>0</v>
      </c>
      <c r="N39" s="9">
        <f xml:space="preserve"> SUMIFS('FS Qtr'!$J40:$EA40, 'FS Qtr'!$J$4:$EA$4, 'FS Ann'!N$4)</f>
        <v>0</v>
      </c>
      <c r="O39" s="9">
        <f xml:space="preserve"> SUMIFS('FS Qtr'!$J40:$EA40, 'FS Qtr'!$J$4:$EA$4, 'FS Ann'!O$4)</f>
        <v>0</v>
      </c>
      <c r="P39" s="9">
        <f xml:space="preserve"> SUMIFS('FS Qtr'!$J40:$EA40, 'FS Qtr'!$J$4:$EA$4, 'FS Ann'!P$4)</f>
        <v>0</v>
      </c>
      <c r="Q39" s="9">
        <f xml:space="preserve"> SUMIFS('FS Qtr'!$J40:$EA40, 'FS Qtr'!$J$4:$EA$4, 'FS Ann'!Q$4)</f>
        <v>0</v>
      </c>
      <c r="R39" s="9">
        <f xml:space="preserve"> SUMIFS('FS Qtr'!$J40:$EA40, 'FS Qtr'!$J$4:$EA$4, 'FS Ann'!R$4)</f>
        <v>0</v>
      </c>
      <c r="S39" s="9">
        <f xml:space="preserve"> SUMIFS('FS Qtr'!$J40:$EA40, 'FS Qtr'!$J$4:$EA$4, 'FS Ann'!S$4)</f>
        <v>0</v>
      </c>
      <c r="T39" s="9">
        <f xml:space="preserve"> SUMIFS('FS Qtr'!$J40:$EA40, 'FS Qtr'!$J$4:$EA$4, 'FS Ann'!T$4)</f>
        <v>0</v>
      </c>
      <c r="U39" s="9">
        <f xml:space="preserve"> SUMIFS('FS Qtr'!$J40:$EA40, 'FS Qtr'!$J$4:$EA$4, 'FS Ann'!U$4)</f>
        <v>0</v>
      </c>
      <c r="V39" s="9">
        <f xml:space="preserve"> SUMIFS('FS Qtr'!$J40:$EA40, 'FS Qtr'!$J$4:$EA$4, 'FS Ann'!V$4)</f>
        <v>0</v>
      </c>
      <c r="W39" s="9">
        <f xml:space="preserve"> SUMIFS('FS Qtr'!$J40:$EA40, 'FS Qtr'!$J$4:$EA$4, 'FS Ann'!W$4)</f>
        <v>0</v>
      </c>
      <c r="X39" s="9">
        <f xml:space="preserve"> SUMIFS('FS Qtr'!$J40:$EA40, 'FS Qtr'!$J$4:$EA$4, 'FS Ann'!X$4)</f>
        <v>0</v>
      </c>
      <c r="Y39" s="9">
        <f xml:space="preserve"> SUMIFS('FS Qtr'!$J40:$EA40, 'FS Qtr'!$J$4:$EA$4, 'FS Ann'!Y$4)</f>
        <v>0</v>
      </c>
      <c r="Z39" s="9">
        <f xml:space="preserve"> SUMIFS('FS Qtr'!$J40:$EA40, 'FS Qtr'!$J$4:$EA$4, 'FS Ann'!Z$4)</f>
        <v>0</v>
      </c>
      <c r="AA39" s="9">
        <f xml:space="preserve"> SUMIFS('FS Qtr'!$J40:$EA40, 'FS Qtr'!$J$4:$EA$4, 'FS Ann'!AA$4)</f>
        <v>0</v>
      </c>
      <c r="AB39" s="9">
        <f xml:space="preserve"> SUMIFS('FS Qtr'!$J40:$EA40, 'FS Qtr'!$J$4:$EA$4, 'FS Ann'!AB$4)</f>
        <v>0</v>
      </c>
      <c r="AC39" s="9">
        <f xml:space="preserve"> SUMIFS('FS Qtr'!$J40:$EA40, 'FS Qtr'!$J$4:$EA$4, 'FS Ann'!AC$4)</f>
        <v>0</v>
      </c>
      <c r="AD39" s="9">
        <f xml:space="preserve"> SUMIFS('FS Qtr'!$J40:$EA40, 'FS Qtr'!$J$4:$EA$4, 'FS Ann'!AD$4)</f>
        <v>0</v>
      </c>
      <c r="AE39" s="9">
        <f xml:space="preserve"> SUMIFS('FS Qtr'!$J40:$EA40, 'FS Qtr'!$J$4:$EA$4, 'FS Ann'!AE$4)</f>
        <v>0</v>
      </c>
      <c r="AF39" s="9">
        <f xml:space="preserve"> SUMIFS('FS Qtr'!$J40:$EA40, 'FS Qtr'!$J$4:$EA$4, 'FS Ann'!AF$4)</f>
        <v>0</v>
      </c>
      <c r="AG39" s="9">
        <f xml:space="preserve"> SUMIFS('FS Qtr'!$J40:$EA40, 'FS Qtr'!$J$4:$EA$4, 'FS Ann'!AG$4)</f>
        <v>0</v>
      </c>
      <c r="AH39" s="9">
        <f xml:space="preserve"> SUMIFS('FS Qtr'!$J40:$EA40, 'FS Qtr'!$J$4:$EA$4, 'FS Ann'!AH$4)</f>
        <v>0</v>
      </c>
      <c r="AI39" s="9">
        <f xml:space="preserve"> SUMIFS('FS Qtr'!$J40:$EA40, 'FS Qtr'!$J$4:$EA$4, 'FS Ann'!AI$4)</f>
        <v>0</v>
      </c>
      <c r="AJ39" s="9">
        <f xml:space="preserve"> SUMIFS('FS Qtr'!$J40:$EA40, 'FS Qtr'!$J$4:$EA$4, 'FS Ann'!AJ$4)</f>
        <v>0</v>
      </c>
      <c r="AK39" s="9">
        <f xml:space="preserve"> SUMIFS('FS Qtr'!$J40:$EA40, 'FS Qtr'!$J$4:$EA$4, 'FS Ann'!AK$4)</f>
        <v>0</v>
      </c>
      <c r="AL39" s="9">
        <f xml:space="preserve"> SUMIFS('FS Qtr'!$J40:$EA40, 'FS Qtr'!$J$4:$EA$4, 'FS Ann'!AL$4)</f>
        <v>0</v>
      </c>
      <c r="AM39" s="9">
        <f xml:space="preserve"> SUMIFS('FS Qtr'!$J40:$EA40, 'FS Qtr'!$J$4:$EA$4, 'FS Ann'!AM$4)</f>
        <v>0</v>
      </c>
      <c r="AN39" s="9">
        <f xml:space="preserve"> SUMIFS('FS Qtr'!$J40:$EA40, 'FS Qtr'!$J$4:$EA$4, 'FS Ann'!AN$4)</f>
        <v>0</v>
      </c>
    </row>
    <row r="40" spans="1:40" outlineLevel="1" x14ac:dyDescent="0.35">
      <c r="A40" s="1"/>
      <c r="B40" s="1"/>
      <c r="C40" s="11"/>
      <c r="D40" s="54"/>
      <c r="E40" s="9" t="str">
        <f xml:space="preserve"> 'FS Qtr'!E41</f>
        <v>[Refi facility interest]</v>
      </c>
      <c r="F40" s="9">
        <f xml:space="preserve"> 'FS Qtr'!F41</f>
        <v>0</v>
      </c>
      <c r="G40" s="370">
        <f xml:space="preserve"> 'FS Qtr'!G41</f>
        <v>0</v>
      </c>
      <c r="H40" s="9">
        <f xml:space="preserve"> SUM(J40:AN40)</f>
        <v>0</v>
      </c>
      <c r="I40" s="9"/>
      <c r="J40" s="9">
        <f xml:space="preserve"> SUMIFS('FS Qtr'!$J41:$EA41, 'FS Qtr'!$J$4:$EA$4, 'FS Ann'!J$4)</f>
        <v>0</v>
      </c>
      <c r="K40" s="9">
        <f xml:space="preserve"> SUMIFS('FS Qtr'!$J41:$EA41, 'FS Qtr'!$J$4:$EA$4, 'FS Ann'!K$4)</f>
        <v>0</v>
      </c>
      <c r="L40" s="9">
        <f xml:space="preserve"> SUMIFS('FS Qtr'!$J41:$EA41, 'FS Qtr'!$J$4:$EA$4, 'FS Ann'!L$4)</f>
        <v>0</v>
      </c>
      <c r="M40" s="9">
        <f xml:space="preserve"> SUMIFS('FS Qtr'!$J41:$EA41, 'FS Qtr'!$J$4:$EA$4, 'FS Ann'!M$4)</f>
        <v>0</v>
      </c>
      <c r="N40" s="9">
        <f xml:space="preserve"> SUMIFS('FS Qtr'!$J41:$EA41, 'FS Qtr'!$J$4:$EA$4, 'FS Ann'!N$4)</f>
        <v>0</v>
      </c>
      <c r="O40" s="9">
        <f xml:space="preserve"> SUMIFS('FS Qtr'!$J41:$EA41, 'FS Qtr'!$J$4:$EA$4, 'FS Ann'!O$4)</f>
        <v>0</v>
      </c>
      <c r="P40" s="9">
        <f xml:space="preserve"> SUMIFS('FS Qtr'!$J41:$EA41, 'FS Qtr'!$J$4:$EA$4, 'FS Ann'!P$4)</f>
        <v>0</v>
      </c>
      <c r="Q40" s="9">
        <f xml:space="preserve"> SUMIFS('FS Qtr'!$J41:$EA41, 'FS Qtr'!$J$4:$EA$4, 'FS Ann'!Q$4)</f>
        <v>0</v>
      </c>
      <c r="R40" s="9">
        <f xml:space="preserve"> SUMIFS('FS Qtr'!$J41:$EA41, 'FS Qtr'!$J$4:$EA$4, 'FS Ann'!R$4)</f>
        <v>0</v>
      </c>
      <c r="S40" s="9">
        <f xml:space="preserve"> SUMIFS('FS Qtr'!$J41:$EA41, 'FS Qtr'!$J$4:$EA$4, 'FS Ann'!S$4)</f>
        <v>0</v>
      </c>
      <c r="T40" s="9">
        <f xml:space="preserve"> SUMIFS('FS Qtr'!$J41:$EA41, 'FS Qtr'!$J$4:$EA$4, 'FS Ann'!T$4)</f>
        <v>0</v>
      </c>
      <c r="U40" s="9">
        <f xml:space="preserve"> SUMIFS('FS Qtr'!$J41:$EA41, 'FS Qtr'!$J$4:$EA$4, 'FS Ann'!U$4)</f>
        <v>0</v>
      </c>
      <c r="V40" s="9">
        <f xml:space="preserve"> SUMIFS('FS Qtr'!$J41:$EA41, 'FS Qtr'!$J$4:$EA$4, 'FS Ann'!V$4)</f>
        <v>0</v>
      </c>
      <c r="W40" s="9">
        <f xml:space="preserve"> SUMIFS('FS Qtr'!$J41:$EA41, 'FS Qtr'!$J$4:$EA$4, 'FS Ann'!W$4)</f>
        <v>0</v>
      </c>
      <c r="X40" s="9">
        <f xml:space="preserve"> SUMIFS('FS Qtr'!$J41:$EA41, 'FS Qtr'!$J$4:$EA$4, 'FS Ann'!X$4)</f>
        <v>0</v>
      </c>
      <c r="Y40" s="9">
        <f xml:space="preserve"> SUMIFS('FS Qtr'!$J41:$EA41, 'FS Qtr'!$J$4:$EA$4, 'FS Ann'!Y$4)</f>
        <v>0</v>
      </c>
      <c r="Z40" s="9">
        <f xml:space="preserve"> SUMIFS('FS Qtr'!$J41:$EA41, 'FS Qtr'!$J$4:$EA$4, 'FS Ann'!Z$4)</f>
        <v>0</v>
      </c>
      <c r="AA40" s="9">
        <f xml:space="preserve"> SUMIFS('FS Qtr'!$J41:$EA41, 'FS Qtr'!$J$4:$EA$4, 'FS Ann'!AA$4)</f>
        <v>0</v>
      </c>
      <c r="AB40" s="9">
        <f xml:space="preserve"> SUMIFS('FS Qtr'!$J41:$EA41, 'FS Qtr'!$J$4:$EA$4, 'FS Ann'!AB$4)</f>
        <v>0</v>
      </c>
      <c r="AC40" s="9">
        <f xml:space="preserve"> SUMIFS('FS Qtr'!$J41:$EA41, 'FS Qtr'!$J$4:$EA$4, 'FS Ann'!AC$4)</f>
        <v>0</v>
      </c>
      <c r="AD40" s="9">
        <f xml:space="preserve"> SUMIFS('FS Qtr'!$J41:$EA41, 'FS Qtr'!$J$4:$EA$4, 'FS Ann'!AD$4)</f>
        <v>0</v>
      </c>
      <c r="AE40" s="9">
        <f xml:space="preserve"> SUMIFS('FS Qtr'!$J41:$EA41, 'FS Qtr'!$J$4:$EA$4, 'FS Ann'!AE$4)</f>
        <v>0</v>
      </c>
      <c r="AF40" s="9">
        <f xml:space="preserve"> SUMIFS('FS Qtr'!$J41:$EA41, 'FS Qtr'!$J$4:$EA$4, 'FS Ann'!AF$4)</f>
        <v>0</v>
      </c>
      <c r="AG40" s="9">
        <f xml:space="preserve"> SUMIFS('FS Qtr'!$J41:$EA41, 'FS Qtr'!$J$4:$EA$4, 'FS Ann'!AG$4)</f>
        <v>0</v>
      </c>
      <c r="AH40" s="9">
        <f xml:space="preserve"> SUMIFS('FS Qtr'!$J41:$EA41, 'FS Qtr'!$J$4:$EA$4, 'FS Ann'!AH$4)</f>
        <v>0</v>
      </c>
      <c r="AI40" s="9">
        <f xml:space="preserve"> SUMIFS('FS Qtr'!$J41:$EA41, 'FS Qtr'!$J$4:$EA$4, 'FS Ann'!AI$4)</f>
        <v>0</v>
      </c>
      <c r="AJ40" s="9">
        <f xml:space="preserve"> SUMIFS('FS Qtr'!$J41:$EA41, 'FS Qtr'!$J$4:$EA$4, 'FS Ann'!AJ$4)</f>
        <v>0</v>
      </c>
      <c r="AK40" s="9">
        <f xml:space="preserve"> SUMIFS('FS Qtr'!$J41:$EA41, 'FS Qtr'!$J$4:$EA$4, 'FS Ann'!AK$4)</f>
        <v>0</v>
      </c>
      <c r="AL40" s="9">
        <f xml:space="preserve"> SUMIFS('FS Qtr'!$J41:$EA41, 'FS Qtr'!$J$4:$EA$4, 'FS Ann'!AL$4)</f>
        <v>0</v>
      </c>
      <c r="AM40" s="9">
        <f xml:space="preserve"> SUMIFS('FS Qtr'!$J41:$EA41, 'FS Qtr'!$J$4:$EA$4, 'FS Ann'!AM$4)</f>
        <v>0</v>
      </c>
      <c r="AN40" s="9">
        <f xml:space="preserve"> SUMIFS('FS Qtr'!$J41:$EA41, 'FS Qtr'!$J$4:$EA$4, 'FS Ann'!AN$4)</f>
        <v>0</v>
      </c>
    </row>
    <row r="41" spans="1:40" outlineLevel="1" x14ac:dyDescent="0.35">
      <c r="A41" s="1"/>
      <c r="B41" s="1"/>
      <c r="C41" s="11"/>
      <c r="D41" s="54"/>
      <c r="E41" s="179" t="s">
        <v>126</v>
      </c>
      <c r="F41" s="55"/>
      <c r="G41" s="306" t="str">
        <f>SMU</f>
        <v>$ 000s</v>
      </c>
      <c r="H41" s="205">
        <f xml:space="preserve"> SUM(J41:AN41)</f>
        <v>322667.04122730839</v>
      </c>
      <c r="I41" s="55"/>
      <c r="J41" s="55">
        <f t="shared" ref="J41:AN41" si="8" xml:space="preserve"> J37 + SUM(J39:J40)</f>
        <v>0</v>
      </c>
      <c r="K41" s="55">
        <f t="shared" si="8"/>
        <v>12742.383161302085</v>
      </c>
      <c r="L41" s="55">
        <f t="shared" si="8"/>
        <v>14145.303159759776</v>
      </c>
      <c r="M41" s="55">
        <f t="shared" si="8"/>
        <v>14052.324999602617</v>
      </c>
      <c r="N41" s="55">
        <f t="shared" si="8"/>
        <v>13910.318732048829</v>
      </c>
      <c r="O41" s="55">
        <f t="shared" si="8"/>
        <v>13816.846606009192</v>
      </c>
      <c r="P41" s="55">
        <f t="shared" si="8"/>
        <v>13706.842561945161</v>
      </c>
      <c r="Q41" s="55">
        <f t="shared" si="8"/>
        <v>13612.34594409774</v>
      </c>
      <c r="R41" s="55">
        <f t="shared" si="8"/>
        <v>13470.174920138697</v>
      </c>
      <c r="S41" s="55">
        <f t="shared" si="8"/>
        <v>13375.063625181945</v>
      </c>
      <c r="T41" s="55">
        <f t="shared" si="8"/>
        <v>13263.82969880808</v>
      </c>
      <c r="U41" s="55">
        <f t="shared" si="8"/>
        <v>13167.565912297141</v>
      </c>
      <c r="V41" s="55">
        <f t="shared" si="8"/>
        <v>13024.986687213686</v>
      </c>
      <c r="W41" s="55">
        <f t="shared" si="8"/>
        <v>12927.979058562445</v>
      </c>
      <c r="X41" s="55">
        <f t="shared" si="8"/>
        <v>12815.256874004815</v>
      </c>
      <c r="Y41" s="55">
        <f t="shared" si="8"/>
        <v>12716.958968230134</v>
      </c>
      <c r="Z41" s="55">
        <f t="shared" si="8"/>
        <v>12573.712412364188</v>
      </c>
      <c r="AA41" s="55">
        <f t="shared" si="8"/>
        <v>12474.532312260113</v>
      </c>
      <c r="AB41" s="55">
        <f t="shared" si="8"/>
        <v>12360.045115561259</v>
      </c>
      <c r="AC41" s="55">
        <f t="shared" si="8"/>
        <v>12259.426337286519</v>
      </c>
      <c r="AD41" s="55">
        <f t="shared" si="8"/>
        <v>12115.236243432551</v>
      </c>
      <c r="AE41" s="55">
        <f t="shared" si="8"/>
        <v>12013.58693782067</v>
      </c>
      <c r="AF41" s="55">
        <f t="shared" si="8"/>
        <v>11897.038009304828</v>
      </c>
      <c r="AG41" s="55">
        <f t="shared" si="8"/>
        <v>11793.790110752114</v>
      </c>
      <c r="AH41" s="55">
        <f t="shared" si="8"/>
        <v>11648.361687633758</v>
      </c>
      <c r="AI41" s="55">
        <f t="shared" si="8"/>
        <v>11543.924088928583</v>
      </c>
      <c r="AJ41" s="55">
        <f t="shared" si="8"/>
        <v>1239.2070627614662</v>
      </c>
      <c r="AK41" s="55">
        <f t="shared" si="8"/>
        <v>0</v>
      </c>
      <c r="AL41" s="55">
        <f t="shared" si="8"/>
        <v>0</v>
      </c>
      <c r="AM41" s="55">
        <f t="shared" si="8"/>
        <v>0</v>
      </c>
      <c r="AN41" s="55">
        <f t="shared" si="8"/>
        <v>0</v>
      </c>
    </row>
    <row r="42" spans="1:40" outlineLevel="1" x14ac:dyDescent="0.35">
      <c r="A42" s="1"/>
      <c r="B42" s="1"/>
      <c r="C42" s="11"/>
      <c r="D42" s="54"/>
      <c r="E42" s="9"/>
      <c r="F42" s="9"/>
      <c r="G42" s="370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</row>
    <row r="43" spans="1:40" outlineLevel="1" x14ac:dyDescent="0.35">
      <c r="A43" s="1"/>
      <c r="B43" s="1"/>
      <c r="C43" s="11"/>
      <c r="D43" s="54"/>
      <c r="E43" s="9" t="str">
        <f xml:space="preserve"> 'FS Qtr'!E44</f>
        <v>[RCF drawdown]</v>
      </c>
      <c r="F43" s="9">
        <f xml:space="preserve"> 'FS Qtr'!F44</f>
        <v>0</v>
      </c>
      <c r="G43" s="370">
        <f xml:space="preserve"> 'FS Qtr'!G44</f>
        <v>0</v>
      </c>
      <c r="H43" s="9">
        <f xml:space="preserve"> SUM(J43:AN43)</f>
        <v>0</v>
      </c>
      <c r="I43" s="9"/>
      <c r="J43" s="9">
        <f xml:space="preserve"> SUMIFS('FS Qtr'!$J44:$EA44, 'FS Qtr'!$J$4:$EA$4, 'FS Ann'!J$4)</f>
        <v>0</v>
      </c>
      <c r="K43" s="9">
        <f xml:space="preserve"> SUMIFS('FS Qtr'!$J44:$EA44, 'FS Qtr'!$J$4:$EA$4, 'FS Ann'!K$4)</f>
        <v>0</v>
      </c>
      <c r="L43" s="9">
        <f xml:space="preserve"> SUMIFS('FS Qtr'!$J44:$EA44, 'FS Qtr'!$J$4:$EA$4, 'FS Ann'!L$4)</f>
        <v>0</v>
      </c>
      <c r="M43" s="9">
        <f xml:space="preserve"> SUMIFS('FS Qtr'!$J44:$EA44, 'FS Qtr'!$J$4:$EA$4, 'FS Ann'!M$4)</f>
        <v>0</v>
      </c>
      <c r="N43" s="9">
        <f xml:space="preserve"> SUMIFS('FS Qtr'!$J44:$EA44, 'FS Qtr'!$J$4:$EA$4, 'FS Ann'!N$4)</f>
        <v>0</v>
      </c>
      <c r="O43" s="9">
        <f xml:space="preserve"> SUMIFS('FS Qtr'!$J44:$EA44, 'FS Qtr'!$J$4:$EA$4, 'FS Ann'!O$4)</f>
        <v>0</v>
      </c>
      <c r="P43" s="9">
        <f xml:space="preserve"> SUMIFS('FS Qtr'!$J44:$EA44, 'FS Qtr'!$J$4:$EA$4, 'FS Ann'!P$4)</f>
        <v>0</v>
      </c>
      <c r="Q43" s="9">
        <f xml:space="preserve"> SUMIFS('FS Qtr'!$J44:$EA44, 'FS Qtr'!$J$4:$EA$4, 'FS Ann'!Q$4)</f>
        <v>0</v>
      </c>
      <c r="R43" s="9">
        <f xml:space="preserve"> SUMIFS('FS Qtr'!$J44:$EA44, 'FS Qtr'!$J$4:$EA$4, 'FS Ann'!R$4)</f>
        <v>0</v>
      </c>
      <c r="S43" s="9">
        <f xml:space="preserve"> SUMIFS('FS Qtr'!$J44:$EA44, 'FS Qtr'!$J$4:$EA$4, 'FS Ann'!S$4)</f>
        <v>0</v>
      </c>
      <c r="T43" s="9">
        <f xml:space="preserve"> SUMIFS('FS Qtr'!$J44:$EA44, 'FS Qtr'!$J$4:$EA$4, 'FS Ann'!T$4)</f>
        <v>0</v>
      </c>
      <c r="U43" s="9">
        <f xml:space="preserve"> SUMIFS('FS Qtr'!$J44:$EA44, 'FS Qtr'!$J$4:$EA$4, 'FS Ann'!U$4)</f>
        <v>0</v>
      </c>
      <c r="V43" s="9">
        <f xml:space="preserve"> SUMIFS('FS Qtr'!$J44:$EA44, 'FS Qtr'!$J$4:$EA$4, 'FS Ann'!V$4)</f>
        <v>0</v>
      </c>
      <c r="W43" s="9">
        <f xml:space="preserve"> SUMIFS('FS Qtr'!$J44:$EA44, 'FS Qtr'!$J$4:$EA$4, 'FS Ann'!W$4)</f>
        <v>0</v>
      </c>
      <c r="X43" s="9">
        <f xml:space="preserve"> SUMIFS('FS Qtr'!$J44:$EA44, 'FS Qtr'!$J$4:$EA$4, 'FS Ann'!X$4)</f>
        <v>0</v>
      </c>
      <c r="Y43" s="9">
        <f xml:space="preserve"> SUMIFS('FS Qtr'!$J44:$EA44, 'FS Qtr'!$J$4:$EA$4, 'FS Ann'!Y$4)</f>
        <v>0</v>
      </c>
      <c r="Z43" s="9">
        <f xml:space="preserve"> SUMIFS('FS Qtr'!$J44:$EA44, 'FS Qtr'!$J$4:$EA$4, 'FS Ann'!Z$4)</f>
        <v>0</v>
      </c>
      <c r="AA43" s="9">
        <f xml:space="preserve"> SUMIFS('FS Qtr'!$J44:$EA44, 'FS Qtr'!$J$4:$EA$4, 'FS Ann'!AA$4)</f>
        <v>0</v>
      </c>
      <c r="AB43" s="9">
        <f xml:space="preserve"> SUMIFS('FS Qtr'!$J44:$EA44, 'FS Qtr'!$J$4:$EA$4, 'FS Ann'!AB$4)</f>
        <v>0</v>
      </c>
      <c r="AC43" s="9">
        <f xml:space="preserve"> SUMIFS('FS Qtr'!$J44:$EA44, 'FS Qtr'!$J$4:$EA$4, 'FS Ann'!AC$4)</f>
        <v>0</v>
      </c>
      <c r="AD43" s="9">
        <f xml:space="preserve"> SUMIFS('FS Qtr'!$J44:$EA44, 'FS Qtr'!$J$4:$EA$4, 'FS Ann'!AD$4)</f>
        <v>0</v>
      </c>
      <c r="AE43" s="9">
        <f xml:space="preserve"> SUMIFS('FS Qtr'!$J44:$EA44, 'FS Qtr'!$J$4:$EA$4, 'FS Ann'!AE$4)</f>
        <v>0</v>
      </c>
      <c r="AF43" s="9">
        <f xml:space="preserve"> SUMIFS('FS Qtr'!$J44:$EA44, 'FS Qtr'!$J$4:$EA$4, 'FS Ann'!AF$4)</f>
        <v>0</v>
      </c>
      <c r="AG43" s="9">
        <f xml:space="preserve"> SUMIFS('FS Qtr'!$J44:$EA44, 'FS Qtr'!$J$4:$EA$4, 'FS Ann'!AG$4)</f>
        <v>0</v>
      </c>
      <c r="AH43" s="9">
        <f xml:space="preserve"> SUMIFS('FS Qtr'!$J44:$EA44, 'FS Qtr'!$J$4:$EA$4, 'FS Ann'!AH$4)</f>
        <v>0</v>
      </c>
      <c r="AI43" s="9">
        <f xml:space="preserve"> SUMIFS('FS Qtr'!$J44:$EA44, 'FS Qtr'!$J$4:$EA$4, 'FS Ann'!AI$4)</f>
        <v>0</v>
      </c>
      <c r="AJ43" s="9">
        <f xml:space="preserve"> SUMIFS('FS Qtr'!$J44:$EA44, 'FS Qtr'!$J$4:$EA$4, 'FS Ann'!AJ$4)</f>
        <v>0</v>
      </c>
      <c r="AK43" s="9">
        <f xml:space="preserve"> SUMIFS('FS Qtr'!$J44:$EA44, 'FS Qtr'!$J$4:$EA$4, 'FS Ann'!AK$4)</f>
        <v>0</v>
      </c>
      <c r="AL43" s="9">
        <f xml:space="preserve"> SUMIFS('FS Qtr'!$J44:$EA44, 'FS Qtr'!$J$4:$EA$4, 'FS Ann'!AL$4)</f>
        <v>0</v>
      </c>
      <c r="AM43" s="9">
        <f xml:space="preserve"> SUMIFS('FS Qtr'!$J44:$EA44, 'FS Qtr'!$J$4:$EA$4, 'FS Ann'!AM$4)</f>
        <v>0</v>
      </c>
      <c r="AN43" s="9">
        <f xml:space="preserve"> SUMIFS('FS Qtr'!$J44:$EA44, 'FS Qtr'!$J$4:$EA$4, 'FS Ann'!AN$4)</f>
        <v>0</v>
      </c>
    </row>
    <row r="44" spans="1:40" outlineLevel="1" x14ac:dyDescent="0.35">
      <c r="A44" s="1"/>
      <c r="B44" s="1"/>
      <c r="C44" s="11"/>
      <c r="D44" s="54"/>
      <c r="E44" s="9" t="str">
        <f xml:space="preserve"> 'FS Qtr'!E45</f>
        <v>[RCF repayment]</v>
      </c>
      <c r="F44" s="9">
        <f xml:space="preserve"> 'FS Qtr'!F45</f>
        <v>0</v>
      </c>
      <c r="G44" s="370">
        <f xml:space="preserve"> 'FS Qtr'!G45</f>
        <v>0</v>
      </c>
      <c r="H44" s="9">
        <f xml:space="preserve"> SUM(J44:AN44)</f>
        <v>0</v>
      </c>
      <c r="I44" s="9"/>
      <c r="J44" s="9">
        <f xml:space="preserve"> SUMIFS('FS Qtr'!$J45:$EA45, 'FS Qtr'!$J$4:$EA$4, 'FS Ann'!J$4)</f>
        <v>0</v>
      </c>
      <c r="K44" s="9">
        <f xml:space="preserve"> SUMIFS('FS Qtr'!$J45:$EA45, 'FS Qtr'!$J$4:$EA$4, 'FS Ann'!K$4)</f>
        <v>0</v>
      </c>
      <c r="L44" s="9">
        <f xml:space="preserve"> SUMIFS('FS Qtr'!$J45:$EA45, 'FS Qtr'!$J$4:$EA$4, 'FS Ann'!L$4)</f>
        <v>0</v>
      </c>
      <c r="M44" s="9">
        <f xml:space="preserve"> SUMIFS('FS Qtr'!$J45:$EA45, 'FS Qtr'!$J$4:$EA$4, 'FS Ann'!M$4)</f>
        <v>0</v>
      </c>
      <c r="N44" s="9">
        <f xml:space="preserve"> SUMIFS('FS Qtr'!$J45:$EA45, 'FS Qtr'!$J$4:$EA$4, 'FS Ann'!N$4)</f>
        <v>0</v>
      </c>
      <c r="O44" s="9">
        <f xml:space="preserve"> SUMIFS('FS Qtr'!$J45:$EA45, 'FS Qtr'!$J$4:$EA$4, 'FS Ann'!O$4)</f>
        <v>0</v>
      </c>
      <c r="P44" s="9">
        <f xml:space="preserve"> SUMIFS('FS Qtr'!$J45:$EA45, 'FS Qtr'!$J$4:$EA$4, 'FS Ann'!P$4)</f>
        <v>0</v>
      </c>
      <c r="Q44" s="9">
        <f xml:space="preserve"> SUMIFS('FS Qtr'!$J45:$EA45, 'FS Qtr'!$J$4:$EA$4, 'FS Ann'!Q$4)</f>
        <v>0</v>
      </c>
      <c r="R44" s="9">
        <f xml:space="preserve"> SUMIFS('FS Qtr'!$J45:$EA45, 'FS Qtr'!$J$4:$EA$4, 'FS Ann'!R$4)</f>
        <v>0</v>
      </c>
      <c r="S44" s="9">
        <f xml:space="preserve"> SUMIFS('FS Qtr'!$J45:$EA45, 'FS Qtr'!$J$4:$EA$4, 'FS Ann'!S$4)</f>
        <v>0</v>
      </c>
      <c r="T44" s="9">
        <f xml:space="preserve"> SUMIFS('FS Qtr'!$J45:$EA45, 'FS Qtr'!$J$4:$EA$4, 'FS Ann'!T$4)</f>
        <v>0</v>
      </c>
      <c r="U44" s="9">
        <f xml:space="preserve"> SUMIFS('FS Qtr'!$J45:$EA45, 'FS Qtr'!$J$4:$EA$4, 'FS Ann'!U$4)</f>
        <v>0</v>
      </c>
      <c r="V44" s="9">
        <f xml:space="preserve"> SUMIFS('FS Qtr'!$J45:$EA45, 'FS Qtr'!$J$4:$EA$4, 'FS Ann'!V$4)</f>
        <v>0</v>
      </c>
      <c r="W44" s="9">
        <f xml:space="preserve"> SUMIFS('FS Qtr'!$J45:$EA45, 'FS Qtr'!$J$4:$EA$4, 'FS Ann'!W$4)</f>
        <v>0</v>
      </c>
      <c r="X44" s="9">
        <f xml:space="preserve"> SUMIFS('FS Qtr'!$J45:$EA45, 'FS Qtr'!$J$4:$EA$4, 'FS Ann'!X$4)</f>
        <v>0</v>
      </c>
      <c r="Y44" s="9">
        <f xml:space="preserve"> SUMIFS('FS Qtr'!$J45:$EA45, 'FS Qtr'!$J$4:$EA$4, 'FS Ann'!Y$4)</f>
        <v>0</v>
      </c>
      <c r="Z44" s="9">
        <f xml:space="preserve"> SUMIFS('FS Qtr'!$J45:$EA45, 'FS Qtr'!$J$4:$EA$4, 'FS Ann'!Z$4)</f>
        <v>0</v>
      </c>
      <c r="AA44" s="9">
        <f xml:space="preserve"> SUMIFS('FS Qtr'!$J45:$EA45, 'FS Qtr'!$J$4:$EA$4, 'FS Ann'!AA$4)</f>
        <v>0</v>
      </c>
      <c r="AB44" s="9">
        <f xml:space="preserve"> SUMIFS('FS Qtr'!$J45:$EA45, 'FS Qtr'!$J$4:$EA$4, 'FS Ann'!AB$4)</f>
        <v>0</v>
      </c>
      <c r="AC44" s="9">
        <f xml:space="preserve"> SUMIFS('FS Qtr'!$J45:$EA45, 'FS Qtr'!$J$4:$EA$4, 'FS Ann'!AC$4)</f>
        <v>0</v>
      </c>
      <c r="AD44" s="9">
        <f xml:space="preserve"> SUMIFS('FS Qtr'!$J45:$EA45, 'FS Qtr'!$J$4:$EA$4, 'FS Ann'!AD$4)</f>
        <v>0</v>
      </c>
      <c r="AE44" s="9">
        <f xml:space="preserve"> SUMIFS('FS Qtr'!$J45:$EA45, 'FS Qtr'!$J$4:$EA$4, 'FS Ann'!AE$4)</f>
        <v>0</v>
      </c>
      <c r="AF44" s="9">
        <f xml:space="preserve"> SUMIFS('FS Qtr'!$J45:$EA45, 'FS Qtr'!$J$4:$EA$4, 'FS Ann'!AF$4)</f>
        <v>0</v>
      </c>
      <c r="AG44" s="9">
        <f xml:space="preserve"> SUMIFS('FS Qtr'!$J45:$EA45, 'FS Qtr'!$J$4:$EA$4, 'FS Ann'!AG$4)</f>
        <v>0</v>
      </c>
      <c r="AH44" s="9">
        <f xml:space="preserve"> SUMIFS('FS Qtr'!$J45:$EA45, 'FS Qtr'!$J$4:$EA$4, 'FS Ann'!AH$4)</f>
        <v>0</v>
      </c>
      <c r="AI44" s="9">
        <f xml:space="preserve"> SUMIFS('FS Qtr'!$J45:$EA45, 'FS Qtr'!$J$4:$EA$4, 'FS Ann'!AI$4)</f>
        <v>0</v>
      </c>
      <c r="AJ44" s="9">
        <f xml:space="preserve"> SUMIFS('FS Qtr'!$J45:$EA45, 'FS Qtr'!$J$4:$EA$4, 'FS Ann'!AJ$4)</f>
        <v>0</v>
      </c>
      <c r="AK44" s="9">
        <f xml:space="preserve"> SUMIFS('FS Qtr'!$J45:$EA45, 'FS Qtr'!$J$4:$EA$4, 'FS Ann'!AK$4)</f>
        <v>0</v>
      </c>
      <c r="AL44" s="9">
        <f xml:space="preserve"> SUMIFS('FS Qtr'!$J45:$EA45, 'FS Qtr'!$J$4:$EA$4, 'FS Ann'!AL$4)</f>
        <v>0</v>
      </c>
      <c r="AM44" s="9">
        <f xml:space="preserve"> SUMIFS('FS Qtr'!$J45:$EA45, 'FS Qtr'!$J$4:$EA$4, 'FS Ann'!AM$4)</f>
        <v>0</v>
      </c>
      <c r="AN44" s="9">
        <f xml:space="preserve"> SUMIFS('FS Qtr'!$J45:$EA45, 'FS Qtr'!$J$4:$EA$4, 'FS Ann'!AN$4)</f>
        <v>0</v>
      </c>
    </row>
    <row r="45" spans="1:40" outlineLevel="1" x14ac:dyDescent="0.35">
      <c r="A45" s="1"/>
      <c r="B45" s="1"/>
      <c r="C45" s="11"/>
      <c r="D45" s="54"/>
      <c r="E45" s="9" t="str">
        <f xml:space="preserve"> 'FS Qtr'!E46</f>
        <v>[RCF interest expense paid]</v>
      </c>
      <c r="F45" s="9">
        <f xml:space="preserve"> 'FS Qtr'!F46</f>
        <v>0</v>
      </c>
      <c r="G45" s="370">
        <f xml:space="preserve"> 'FS Qtr'!G46</f>
        <v>0</v>
      </c>
      <c r="H45" s="9">
        <f xml:space="preserve"> SUM(J45:AN45)</f>
        <v>0</v>
      </c>
      <c r="I45" s="9"/>
      <c r="J45" s="9">
        <f xml:space="preserve"> SUMIFS('FS Qtr'!$J46:$EA46, 'FS Qtr'!$J$4:$EA$4, 'FS Ann'!J$4)</f>
        <v>0</v>
      </c>
      <c r="K45" s="9">
        <f xml:space="preserve"> SUMIFS('FS Qtr'!$J46:$EA46, 'FS Qtr'!$J$4:$EA$4, 'FS Ann'!K$4)</f>
        <v>0</v>
      </c>
      <c r="L45" s="9">
        <f xml:space="preserve"> SUMIFS('FS Qtr'!$J46:$EA46, 'FS Qtr'!$J$4:$EA$4, 'FS Ann'!L$4)</f>
        <v>0</v>
      </c>
      <c r="M45" s="9">
        <f xml:space="preserve"> SUMIFS('FS Qtr'!$J46:$EA46, 'FS Qtr'!$J$4:$EA$4, 'FS Ann'!M$4)</f>
        <v>0</v>
      </c>
      <c r="N45" s="9">
        <f xml:space="preserve"> SUMIFS('FS Qtr'!$J46:$EA46, 'FS Qtr'!$J$4:$EA$4, 'FS Ann'!N$4)</f>
        <v>0</v>
      </c>
      <c r="O45" s="9">
        <f xml:space="preserve"> SUMIFS('FS Qtr'!$J46:$EA46, 'FS Qtr'!$J$4:$EA$4, 'FS Ann'!O$4)</f>
        <v>0</v>
      </c>
      <c r="P45" s="9">
        <f xml:space="preserve"> SUMIFS('FS Qtr'!$J46:$EA46, 'FS Qtr'!$J$4:$EA$4, 'FS Ann'!P$4)</f>
        <v>0</v>
      </c>
      <c r="Q45" s="9">
        <f xml:space="preserve"> SUMIFS('FS Qtr'!$J46:$EA46, 'FS Qtr'!$J$4:$EA$4, 'FS Ann'!Q$4)</f>
        <v>0</v>
      </c>
      <c r="R45" s="9">
        <f xml:space="preserve"> SUMIFS('FS Qtr'!$J46:$EA46, 'FS Qtr'!$J$4:$EA$4, 'FS Ann'!R$4)</f>
        <v>0</v>
      </c>
      <c r="S45" s="9">
        <f xml:space="preserve"> SUMIFS('FS Qtr'!$J46:$EA46, 'FS Qtr'!$J$4:$EA$4, 'FS Ann'!S$4)</f>
        <v>0</v>
      </c>
      <c r="T45" s="9">
        <f xml:space="preserve"> SUMIFS('FS Qtr'!$J46:$EA46, 'FS Qtr'!$J$4:$EA$4, 'FS Ann'!T$4)</f>
        <v>0</v>
      </c>
      <c r="U45" s="9">
        <f xml:space="preserve"> SUMIFS('FS Qtr'!$J46:$EA46, 'FS Qtr'!$J$4:$EA$4, 'FS Ann'!U$4)</f>
        <v>0</v>
      </c>
      <c r="V45" s="9">
        <f xml:space="preserve"> SUMIFS('FS Qtr'!$J46:$EA46, 'FS Qtr'!$J$4:$EA$4, 'FS Ann'!V$4)</f>
        <v>0</v>
      </c>
      <c r="W45" s="9">
        <f xml:space="preserve"> SUMIFS('FS Qtr'!$J46:$EA46, 'FS Qtr'!$J$4:$EA$4, 'FS Ann'!W$4)</f>
        <v>0</v>
      </c>
      <c r="X45" s="9">
        <f xml:space="preserve"> SUMIFS('FS Qtr'!$J46:$EA46, 'FS Qtr'!$J$4:$EA$4, 'FS Ann'!X$4)</f>
        <v>0</v>
      </c>
      <c r="Y45" s="9">
        <f xml:space="preserve"> SUMIFS('FS Qtr'!$J46:$EA46, 'FS Qtr'!$J$4:$EA$4, 'FS Ann'!Y$4)</f>
        <v>0</v>
      </c>
      <c r="Z45" s="9">
        <f xml:space="preserve"> SUMIFS('FS Qtr'!$J46:$EA46, 'FS Qtr'!$J$4:$EA$4, 'FS Ann'!Z$4)</f>
        <v>0</v>
      </c>
      <c r="AA45" s="9">
        <f xml:space="preserve"> SUMIFS('FS Qtr'!$J46:$EA46, 'FS Qtr'!$J$4:$EA$4, 'FS Ann'!AA$4)</f>
        <v>0</v>
      </c>
      <c r="AB45" s="9">
        <f xml:space="preserve"> SUMIFS('FS Qtr'!$J46:$EA46, 'FS Qtr'!$J$4:$EA$4, 'FS Ann'!AB$4)</f>
        <v>0</v>
      </c>
      <c r="AC45" s="9">
        <f xml:space="preserve"> SUMIFS('FS Qtr'!$J46:$EA46, 'FS Qtr'!$J$4:$EA$4, 'FS Ann'!AC$4)</f>
        <v>0</v>
      </c>
      <c r="AD45" s="9">
        <f xml:space="preserve"> SUMIFS('FS Qtr'!$J46:$EA46, 'FS Qtr'!$J$4:$EA$4, 'FS Ann'!AD$4)</f>
        <v>0</v>
      </c>
      <c r="AE45" s="9">
        <f xml:space="preserve"> SUMIFS('FS Qtr'!$J46:$EA46, 'FS Qtr'!$J$4:$EA$4, 'FS Ann'!AE$4)</f>
        <v>0</v>
      </c>
      <c r="AF45" s="9">
        <f xml:space="preserve"> SUMIFS('FS Qtr'!$J46:$EA46, 'FS Qtr'!$J$4:$EA$4, 'FS Ann'!AF$4)</f>
        <v>0</v>
      </c>
      <c r="AG45" s="9">
        <f xml:space="preserve"> SUMIFS('FS Qtr'!$J46:$EA46, 'FS Qtr'!$J$4:$EA$4, 'FS Ann'!AG$4)</f>
        <v>0</v>
      </c>
      <c r="AH45" s="9">
        <f xml:space="preserve"> SUMIFS('FS Qtr'!$J46:$EA46, 'FS Qtr'!$J$4:$EA$4, 'FS Ann'!AH$4)</f>
        <v>0</v>
      </c>
      <c r="AI45" s="9">
        <f xml:space="preserve"> SUMIFS('FS Qtr'!$J46:$EA46, 'FS Qtr'!$J$4:$EA$4, 'FS Ann'!AI$4)</f>
        <v>0</v>
      </c>
      <c r="AJ45" s="9">
        <f xml:space="preserve"> SUMIFS('FS Qtr'!$J46:$EA46, 'FS Qtr'!$J$4:$EA$4, 'FS Ann'!AJ$4)</f>
        <v>0</v>
      </c>
      <c r="AK45" s="9">
        <f xml:space="preserve"> SUMIFS('FS Qtr'!$J46:$EA46, 'FS Qtr'!$J$4:$EA$4, 'FS Ann'!AK$4)</f>
        <v>0</v>
      </c>
      <c r="AL45" s="9">
        <f xml:space="preserve"> SUMIFS('FS Qtr'!$J46:$EA46, 'FS Qtr'!$J$4:$EA$4, 'FS Ann'!AL$4)</f>
        <v>0</v>
      </c>
      <c r="AM45" s="9">
        <f xml:space="preserve"> SUMIFS('FS Qtr'!$J46:$EA46, 'FS Qtr'!$J$4:$EA$4, 'FS Ann'!AM$4)</f>
        <v>0</v>
      </c>
      <c r="AN45" s="9">
        <f xml:space="preserve"> SUMIFS('FS Qtr'!$J46:$EA46, 'FS Qtr'!$J$4:$EA$4, 'FS Ann'!AN$4)</f>
        <v>0</v>
      </c>
    </row>
    <row r="46" spans="1:40" outlineLevel="1" x14ac:dyDescent="0.35">
      <c r="A46" s="1"/>
      <c r="B46" s="1"/>
      <c r="C46" s="11"/>
      <c r="D46" s="54"/>
      <c r="E46" s="179" t="s">
        <v>125</v>
      </c>
      <c r="F46" s="55"/>
      <c r="G46" s="371" t="str">
        <f xml:space="preserve"> SMU</f>
        <v>$ 000s</v>
      </c>
      <c r="H46" s="55">
        <f xml:space="preserve"> SUM(J46:AN46)</f>
        <v>322667.04122730839</v>
      </c>
      <c r="I46" s="55"/>
      <c r="J46" s="55">
        <f t="shared" ref="J46:AN46" si="9" xml:space="preserve"> J41 + SUM(J43:J45)</f>
        <v>0</v>
      </c>
      <c r="K46" s="55">
        <f t="shared" si="9"/>
        <v>12742.383161302085</v>
      </c>
      <c r="L46" s="55">
        <f t="shared" si="9"/>
        <v>14145.303159759776</v>
      </c>
      <c r="M46" s="55">
        <f t="shared" si="9"/>
        <v>14052.324999602617</v>
      </c>
      <c r="N46" s="55">
        <f t="shared" si="9"/>
        <v>13910.318732048829</v>
      </c>
      <c r="O46" s="55">
        <f t="shared" si="9"/>
        <v>13816.846606009192</v>
      </c>
      <c r="P46" s="55">
        <f t="shared" si="9"/>
        <v>13706.842561945161</v>
      </c>
      <c r="Q46" s="55">
        <f t="shared" si="9"/>
        <v>13612.34594409774</v>
      </c>
      <c r="R46" s="55">
        <f t="shared" si="9"/>
        <v>13470.174920138697</v>
      </c>
      <c r="S46" s="55">
        <f t="shared" si="9"/>
        <v>13375.063625181945</v>
      </c>
      <c r="T46" s="55">
        <f t="shared" si="9"/>
        <v>13263.82969880808</v>
      </c>
      <c r="U46" s="55">
        <f t="shared" si="9"/>
        <v>13167.565912297141</v>
      </c>
      <c r="V46" s="55">
        <f t="shared" si="9"/>
        <v>13024.986687213686</v>
      </c>
      <c r="W46" s="55">
        <f t="shared" si="9"/>
        <v>12927.979058562445</v>
      </c>
      <c r="X46" s="55">
        <f t="shared" si="9"/>
        <v>12815.256874004815</v>
      </c>
      <c r="Y46" s="55">
        <f t="shared" si="9"/>
        <v>12716.958968230134</v>
      </c>
      <c r="Z46" s="55">
        <f t="shared" si="9"/>
        <v>12573.712412364188</v>
      </c>
      <c r="AA46" s="55">
        <f t="shared" si="9"/>
        <v>12474.532312260113</v>
      </c>
      <c r="AB46" s="55">
        <f t="shared" si="9"/>
        <v>12360.045115561259</v>
      </c>
      <c r="AC46" s="55">
        <f t="shared" si="9"/>
        <v>12259.426337286519</v>
      </c>
      <c r="AD46" s="55">
        <f t="shared" si="9"/>
        <v>12115.236243432551</v>
      </c>
      <c r="AE46" s="55">
        <f t="shared" si="9"/>
        <v>12013.58693782067</v>
      </c>
      <c r="AF46" s="55">
        <f t="shared" si="9"/>
        <v>11897.038009304828</v>
      </c>
      <c r="AG46" s="55">
        <f t="shared" si="9"/>
        <v>11793.790110752114</v>
      </c>
      <c r="AH46" s="55">
        <f t="shared" si="9"/>
        <v>11648.361687633758</v>
      </c>
      <c r="AI46" s="55">
        <f t="shared" si="9"/>
        <v>11543.924088928583</v>
      </c>
      <c r="AJ46" s="55">
        <f t="shared" si="9"/>
        <v>1239.2070627614662</v>
      </c>
      <c r="AK46" s="55">
        <f t="shared" si="9"/>
        <v>0</v>
      </c>
      <c r="AL46" s="55">
        <f t="shared" si="9"/>
        <v>0</v>
      </c>
      <c r="AM46" s="55">
        <f t="shared" si="9"/>
        <v>0</v>
      </c>
      <c r="AN46" s="55">
        <f t="shared" si="9"/>
        <v>0</v>
      </c>
    </row>
    <row r="47" spans="1:40" outlineLevel="1" x14ac:dyDescent="0.35">
      <c r="A47" s="1"/>
      <c r="B47" s="1"/>
      <c r="C47" s="11"/>
      <c r="D47" s="54"/>
      <c r="E47" s="9"/>
      <c r="F47" s="9"/>
      <c r="G47" s="370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</row>
    <row r="48" spans="1:40" outlineLevel="1" x14ac:dyDescent="0.35">
      <c r="A48" s="1"/>
      <c r="B48" s="1"/>
      <c r="C48" s="11"/>
      <c r="D48" s="54"/>
      <c r="E48" s="9" t="str">
        <f xml:space="preserve"> 'FS Qtr'!E49</f>
        <v>[Share capital redemption]</v>
      </c>
      <c r="F48" s="9">
        <f xml:space="preserve"> 'FS Qtr'!F49</f>
        <v>0</v>
      </c>
      <c r="G48" s="370">
        <f xml:space="preserve"> 'FS Qtr'!G49</f>
        <v>0</v>
      </c>
      <c r="H48" s="9">
        <f xml:space="preserve"> SUM(J48:AN48)</f>
        <v>0</v>
      </c>
      <c r="I48" s="9"/>
      <c r="J48" s="9">
        <f xml:space="preserve"> SUMIFS('FS Qtr'!$J49:$EA49, 'FS Qtr'!$J$4:$EA$4, 'FS Ann'!J$4)</f>
        <v>0</v>
      </c>
      <c r="K48" s="9">
        <f xml:space="preserve"> SUMIFS('FS Qtr'!$J49:$EA49, 'FS Qtr'!$J$4:$EA$4, 'FS Ann'!K$4)</f>
        <v>0</v>
      </c>
      <c r="L48" s="9">
        <f xml:space="preserve"> SUMIFS('FS Qtr'!$J49:$EA49, 'FS Qtr'!$J$4:$EA$4, 'FS Ann'!L$4)</f>
        <v>0</v>
      </c>
      <c r="M48" s="9">
        <f xml:space="preserve"> SUMIFS('FS Qtr'!$J49:$EA49, 'FS Qtr'!$J$4:$EA$4, 'FS Ann'!M$4)</f>
        <v>0</v>
      </c>
      <c r="N48" s="9">
        <f xml:space="preserve"> SUMIFS('FS Qtr'!$J49:$EA49, 'FS Qtr'!$J$4:$EA$4, 'FS Ann'!N$4)</f>
        <v>0</v>
      </c>
      <c r="O48" s="9">
        <f xml:space="preserve"> SUMIFS('FS Qtr'!$J49:$EA49, 'FS Qtr'!$J$4:$EA$4, 'FS Ann'!O$4)</f>
        <v>0</v>
      </c>
      <c r="P48" s="9">
        <f xml:space="preserve"> SUMIFS('FS Qtr'!$J49:$EA49, 'FS Qtr'!$J$4:$EA$4, 'FS Ann'!P$4)</f>
        <v>0</v>
      </c>
      <c r="Q48" s="9">
        <f xml:space="preserve"> SUMIFS('FS Qtr'!$J49:$EA49, 'FS Qtr'!$J$4:$EA$4, 'FS Ann'!Q$4)</f>
        <v>0</v>
      </c>
      <c r="R48" s="9">
        <f xml:space="preserve"> SUMIFS('FS Qtr'!$J49:$EA49, 'FS Qtr'!$J$4:$EA$4, 'FS Ann'!R$4)</f>
        <v>0</v>
      </c>
      <c r="S48" s="9">
        <f xml:space="preserve"> SUMIFS('FS Qtr'!$J49:$EA49, 'FS Qtr'!$J$4:$EA$4, 'FS Ann'!S$4)</f>
        <v>0</v>
      </c>
      <c r="T48" s="9">
        <f xml:space="preserve"> SUMIFS('FS Qtr'!$J49:$EA49, 'FS Qtr'!$J$4:$EA$4, 'FS Ann'!T$4)</f>
        <v>0</v>
      </c>
      <c r="U48" s="9">
        <f xml:space="preserve"> SUMIFS('FS Qtr'!$J49:$EA49, 'FS Qtr'!$J$4:$EA$4, 'FS Ann'!U$4)</f>
        <v>0</v>
      </c>
      <c r="V48" s="9">
        <f xml:space="preserve"> SUMIFS('FS Qtr'!$J49:$EA49, 'FS Qtr'!$J$4:$EA$4, 'FS Ann'!V$4)</f>
        <v>0</v>
      </c>
      <c r="W48" s="9">
        <f xml:space="preserve"> SUMIFS('FS Qtr'!$J49:$EA49, 'FS Qtr'!$J$4:$EA$4, 'FS Ann'!W$4)</f>
        <v>0</v>
      </c>
      <c r="X48" s="9">
        <f xml:space="preserve"> SUMIFS('FS Qtr'!$J49:$EA49, 'FS Qtr'!$J$4:$EA$4, 'FS Ann'!X$4)</f>
        <v>0</v>
      </c>
      <c r="Y48" s="9">
        <f xml:space="preserve"> SUMIFS('FS Qtr'!$J49:$EA49, 'FS Qtr'!$J$4:$EA$4, 'FS Ann'!Y$4)</f>
        <v>0</v>
      </c>
      <c r="Z48" s="9">
        <f xml:space="preserve"> SUMIFS('FS Qtr'!$J49:$EA49, 'FS Qtr'!$J$4:$EA$4, 'FS Ann'!Z$4)</f>
        <v>0</v>
      </c>
      <c r="AA48" s="9">
        <f xml:space="preserve"> SUMIFS('FS Qtr'!$J49:$EA49, 'FS Qtr'!$J$4:$EA$4, 'FS Ann'!AA$4)</f>
        <v>0</v>
      </c>
      <c r="AB48" s="9">
        <f xml:space="preserve"> SUMIFS('FS Qtr'!$J49:$EA49, 'FS Qtr'!$J$4:$EA$4, 'FS Ann'!AB$4)</f>
        <v>0</v>
      </c>
      <c r="AC48" s="9">
        <f xml:space="preserve"> SUMIFS('FS Qtr'!$J49:$EA49, 'FS Qtr'!$J$4:$EA$4, 'FS Ann'!AC$4)</f>
        <v>0</v>
      </c>
      <c r="AD48" s="9">
        <f xml:space="preserve"> SUMIFS('FS Qtr'!$J49:$EA49, 'FS Qtr'!$J$4:$EA$4, 'FS Ann'!AD$4)</f>
        <v>0</v>
      </c>
      <c r="AE48" s="9">
        <f xml:space="preserve"> SUMIFS('FS Qtr'!$J49:$EA49, 'FS Qtr'!$J$4:$EA$4, 'FS Ann'!AE$4)</f>
        <v>0</v>
      </c>
      <c r="AF48" s="9">
        <f xml:space="preserve"> SUMIFS('FS Qtr'!$J49:$EA49, 'FS Qtr'!$J$4:$EA$4, 'FS Ann'!AF$4)</f>
        <v>0</v>
      </c>
      <c r="AG48" s="9">
        <f xml:space="preserve"> SUMIFS('FS Qtr'!$J49:$EA49, 'FS Qtr'!$J$4:$EA$4, 'FS Ann'!AG$4)</f>
        <v>0</v>
      </c>
      <c r="AH48" s="9">
        <f xml:space="preserve"> SUMIFS('FS Qtr'!$J49:$EA49, 'FS Qtr'!$J$4:$EA$4, 'FS Ann'!AH$4)</f>
        <v>0</v>
      </c>
      <c r="AI48" s="9">
        <f xml:space="preserve"> SUMIFS('FS Qtr'!$J49:$EA49, 'FS Qtr'!$J$4:$EA$4, 'FS Ann'!AI$4)</f>
        <v>0</v>
      </c>
      <c r="AJ48" s="9">
        <f xml:space="preserve"> SUMIFS('FS Qtr'!$J49:$EA49, 'FS Qtr'!$J$4:$EA$4, 'FS Ann'!AJ$4)</f>
        <v>0</v>
      </c>
      <c r="AK48" s="9">
        <f xml:space="preserve"> SUMIFS('FS Qtr'!$J49:$EA49, 'FS Qtr'!$J$4:$EA$4, 'FS Ann'!AK$4)</f>
        <v>0</v>
      </c>
      <c r="AL48" s="9">
        <f xml:space="preserve"> SUMIFS('FS Qtr'!$J49:$EA49, 'FS Qtr'!$J$4:$EA$4, 'FS Ann'!AL$4)</f>
        <v>0</v>
      </c>
      <c r="AM48" s="9">
        <f xml:space="preserve"> SUMIFS('FS Qtr'!$J49:$EA49, 'FS Qtr'!$J$4:$EA$4, 'FS Ann'!AM$4)</f>
        <v>0</v>
      </c>
      <c r="AN48" s="9">
        <f xml:space="preserve"> SUMIFS('FS Qtr'!$J49:$EA49, 'FS Qtr'!$J$4:$EA$4, 'FS Ann'!AN$4)</f>
        <v>0</v>
      </c>
    </row>
    <row r="49" spans="1:40" outlineLevel="1" x14ac:dyDescent="0.35">
      <c r="A49" s="1"/>
      <c r="B49" s="1"/>
      <c r="C49" s="11"/>
      <c r="D49" s="54"/>
      <c r="E49" s="55" t="s">
        <v>56</v>
      </c>
      <c r="F49" s="55"/>
      <c r="G49" s="306" t="str">
        <f>SMU</f>
        <v>$ 000s</v>
      </c>
      <c r="H49" s="55">
        <f xml:space="preserve"> SUM(J49:AN49)</f>
        <v>322667.04122730839</v>
      </c>
      <c r="I49" s="55"/>
      <c r="J49" s="55">
        <f t="shared" ref="J49:AN49" si="10" xml:space="preserve"> J46 + J48</f>
        <v>0</v>
      </c>
      <c r="K49" s="55">
        <f t="shared" si="10"/>
        <v>12742.383161302085</v>
      </c>
      <c r="L49" s="55">
        <f t="shared" si="10"/>
        <v>14145.303159759776</v>
      </c>
      <c r="M49" s="55">
        <f t="shared" si="10"/>
        <v>14052.324999602617</v>
      </c>
      <c r="N49" s="55">
        <f t="shared" si="10"/>
        <v>13910.318732048829</v>
      </c>
      <c r="O49" s="55">
        <f t="shared" si="10"/>
        <v>13816.846606009192</v>
      </c>
      <c r="P49" s="55">
        <f t="shared" si="10"/>
        <v>13706.842561945161</v>
      </c>
      <c r="Q49" s="55">
        <f t="shared" si="10"/>
        <v>13612.34594409774</v>
      </c>
      <c r="R49" s="55">
        <f t="shared" si="10"/>
        <v>13470.174920138697</v>
      </c>
      <c r="S49" s="55">
        <f t="shared" si="10"/>
        <v>13375.063625181945</v>
      </c>
      <c r="T49" s="55">
        <f t="shared" si="10"/>
        <v>13263.82969880808</v>
      </c>
      <c r="U49" s="55">
        <f t="shared" si="10"/>
        <v>13167.565912297141</v>
      </c>
      <c r="V49" s="55">
        <f t="shared" si="10"/>
        <v>13024.986687213686</v>
      </c>
      <c r="W49" s="55">
        <f t="shared" si="10"/>
        <v>12927.979058562445</v>
      </c>
      <c r="X49" s="55">
        <f t="shared" si="10"/>
        <v>12815.256874004815</v>
      </c>
      <c r="Y49" s="55">
        <f t="shared" si="10"/>
        <v>12716.958968230134</v>
      </c>
      <c r="Z49" s="55">
        <f t="shared" si="10"/>
        <v>12573.712412364188</v>
      </c>
      <c r="AA49" s="55">
        <f t="shared" si="10"/>
        <v>12474.532312260113</v>
      </c>
      <c r="AB49" s="55">
        <f t="shared" si="10"/>
        <v>12360.045115561259</v>
      </c>
      <c r="AC49" s="55">
        <f t="shared" si="10"/>
        <v>12259.426337286519</v>
      </c>
      <c r="AD49" s="55">
        <f t="shared" si="10"/>
        <v>12115.236243432551</v>
      </c>
      <c r="AE49" s="55">
        <f t="shared" si="10"/>
        <v>12013.58693782067</v>
      </c>
      <c r="AF49" s="55">
        <f t="shared" si="10"/>
        <v>11897.038009304828</v>
      </c>
      <c r="AG49" s="55">
        <f t="shared" si="10"/>
        <v>11793.790110752114</v>
      </c>
      <c r="AH49" s="55">
        <f t="shared" si="10"/>
        <v>11648.361687633758</v>
      </c>
      <c r="AI49" s="55">
        <f t="shared" si="10"/>
        <v>11543.924088928583</v>
      </c>
      <c r="AJ49" s="55">
        <f t="shared" si="10"/>
        <v>1239.2070627614662</v>
      </c>
      <c r="AK49" s="55">
        <f t="shared" si="10"/>
        <v>0</v>
      </c>
      <c r="AL49" s="55">
        <f t="shared" si="10"/>
        <v>0</v>
      </c>
      <c r="AM49" s="55">
        <f t="shared" si="10"/>
        <v>0</v>
      </c>
      <c r="AN49" s="55">
        <f t="shared" si="10"/>
        <v>0</v>
      </c>
    </row>
    <row r="50" spans="1:40" outlineLevel="1" x14ac:dyDescent="0.35">
      <c r="A50" s="1"/>
      <c r="B50" s="1"/>
      <c r="C50" s="11"/>
      <c r="D50" s="54"/>
      <c r="E50" s="9"/>
      <c r="F50" s="9"/>
      <c r="G50" s="370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</row>
    <row r="51" spans="1:40" outlineLevel="1" x14ac:dyDescent="0.35">
      <c r="A51" s="1"/>
      <c r="B51" s="1"/>
      <c r="C51" s="11"/>
      <c r="D51" s="54"/>
      <c r="E51" s="9" t="str">
        <f xml:space="preserve"> 'FS Qtr'!E52</f>
        <v>Dividends paid</v>
      </c>
      <c r="F51" s="9">
        <f xml:space="preserve"> 'FS Qtr'!F52</f>
        <v>0</v>
      </c>
      <c r="G51" s="370" t="str">
        <f xml:space="preserve"> 'FS Qtr'!G52</f>
        <v>$ 000s</v>
      </c>
      <c r="H51" s="9">
        <f xml:space="preserve"> SUM(J51:AN51)</f>
        <v>-322667.04122730833</v>
      </c>
      <c r="I51" s="9"/>
      <c r="J51" s="9">
        <f xml:space="preserve"> SUMIFS('FS Qtr'!$J52:$EA52, 'FS Qtr'!$J$4:$EA$4, 'FS Ann'!J$4)</f>
        <v>0</v>
      </c>
      <c r="K51" s="9">
        <f xml:space="preserve"> SUMIFS('FS Qtr'!$J52:$EA52, 'FS Qtr'!$J$4:$EA$4, 'FS Ann'!K$4)</f>
        <v>-12742.383161302085</v>
      </c>
      <c r="L51" s="9">
        <f xml:space="preserve"> SUMIFS('FS Qtr'!$J52:$EA52, 'FS Qtr'!$J$4:$EA$4, 'FS Ann'!L$4)</f>
        <v>-14145.303159759776</v>
      </c>
      <c r="M51" s="9">
        <f xml:space="preserve"> SUMIFS('FS Qtr'!$J52:$EA52, 'FS Qtr'!$J$4:$EA$4, 'FS Ann'!M$4)</f>
        <v>-14052.324999602615</v>
      </c>
      <c r="N51" s="9">
        <f xml:space="preserve"> SUMIFS('FS Qtr'!$J52:$EA52, 'FS Qtr'!$J$4:$EA$4, 'FS Ann'!N$4)</f>
        <v>-13910.318732048829</v>
      </c>
      <c r="O51" s="9">
        <f xml:space="preserve"> SUMIFS('FS Qtr'!$J52:$EA52, 'FS Qtr'!$J$4:$EA$4, 'FS Ann'!O$4)</f>
        <v>-13816.846606009191</v>
      </c>
      <c r="P51" s="9">
        <f xml:space="preserve"> SUMIFS('FS Qtr'!$J52:$EA52, 'FS Qtr'!$J$4:$EA$4, 'FS Ann'!P$4)</f>
        <v>-13706.842561945163</v>
      </c>
      <c r="Q51" s="9">
        <f xml:space="preserve"> SUMIFS('FS Qtr'!$J52:$EA52, 'FS Qtr'!$J$4:$EA$4, 'FS Ann'!Q$4)</f>
        <v>-13612.345944097742</v>
      </c>
      <c r="R51" s="9">
        <f xml:space="preserve"> SUMIFS('FS Qtr'!$J52:$EA52, 'FS Qtr'!$J$4:$EA$4, 'FS Ann'!R$4)</f>
        <v>-13470.174920138699</v>
      </c>
      <c r="S51" s="9">
        <f xml:space="preserve"> SUMIFS('FS Qtr'!$J52:$EA52, 'FS Qtr'!$J$4:$EA$4, 'FS Ann'!S$4)</f>
        <v>-13375.063625181943</v>
      </c>
      <c r="T51" s="9">
        <f xml:space="preserve"> SUMIFS('FS Qtr'!$J52:$EA52, 'FS Qtr'!$J$4:$EA$4, 'FS Ann'!T$4)</f>
        <v>-13263.82969880808</v>
      </c>
      <c r="U51" s="9">
        <f xml:space="preserve"> SUMIFS('FS Qtr'!$J52:$EA52, 'FS Qtr'!$J$4:$EA$4, 'FS Ann'!U$4)</f>
        <v>-13167.565912297137</v>
      </c>
      <c r="V51" s="9">
        <f xml:space="preserve"> SUMIFS('FS Qtr'!$J52:$EA52, 'FS Qtr'!$J$4:$EA$4, 'FS Ann'!V$4)</f>
        <v>-13024.986687213688</v>
      </c>
      <c r="W51" s="9">
        <f xml:space="preserve"> SUMIFS('FS Qtr'!$J52:$EA52, 'FS Qtr'!$J$4:$EA$4, 'FS Ann'!W$4)</f>
        <v>-12927.979058562447</v>
      </c>
      <c r="X51" s="9">
        <f xml:space="preserve"> SUMIFS('FS Qtr'!$J52:$EA52, 'FS Qtr'!$J$4:$EA$4, 'FS Ann'!X$4)</f>
        <v>-12815.256874004815</v>
      </c>
      <c r="Y51" s="9">
        <f xml:space="preserve"> SUMIFS('FS Qtr'!$J52:$EA52, 'FS Qtr'!$J$4:$EA$4, 'FS Ann'!Y$4)</f>
        <v>-12716.958968230134</v>
      </c>
      <c r="Z51" s="9">
        <f xml:space="preserve"> SUMIFS('FS Qtr'!$J52:$EA52, 'FS Qtr'!$J$4:$EA$4, 'FS Ann'!Z$4)</f>
        <v>-12573.712412364188</v>
      </c>
      <c r="AA51" s="9">
        <f xml:space="preserve"> SUMIFS('FS Qtr'!$J52:$EA52, 'FS Qtr'!$J$4:$EA$4, 'FS Ann'!AA$4)</f>
        <v>-12474.532312260113</v>
      </c>
      <c r="AB51" s="9">
        <f xml:space="preserve"> SUMIFS('FS Qtr'!$J52:$EA52, 'FS Qtr'!$J$4:$EA$4, 'FS Ann'!AB$4)</f>
        <v>-12360.045115561261</v>
      </c>
      <c r="AC51" s="9">
        <f xml:space="preserve"> SUMIFS('FS Qtr'!$J52:$EA52, 'FS Qtr'!$J$4:$EA$4, 'FS Ann'!AC$4)</f>
        <v>-12259.426337286519</v>
      </c>
      <c r="AD51" s="9">
        <f xml:space="preserve"> SUMIFS('FS Qtr'!$J52:$EA52, 'FS Qtr'!$J$4:$EA$4, 'FS Ann'!AD$4)</f>
        <v>-12115.236243432551</v>
      </c>
      <c r="AE51" s="9">
        <f xml:space="preserve"> SUMIFS('FS Qtr'!$J52:$EA52, 'FS Qtr'!$J$4:$EA$4, 'FS Ann'!AE$4)</f>
        <v>-12013.586937820672</v>
      </c>
      <c r="AF51" s="9">
        <f xml:space="preserve"> SUMIFS('FS Qtr'!$J52:$EA52, 'FS Qtr'!$J$4:$EA$4, 'FS Ann'!AF$4)</f>
        <v>-11897.038009304826</v>
      </c>
      <c r="AG51" s="9">
        <f xml:space="preserve"> SUMIFS('FS Qtr'!$J52:$EA52, 'FS Qtr'!$J$4:$EA$4, 'FS Ann'!AG$4)</f>
        <v>-11793.790110752116</v>
      </c>
      <c r="AH51" s="9">
        <f xml:space="preserve"> SUMIFS('FS Qtr'!$J52:$EA52, 'FS Qtr'!$J$4:$EA$4, 'FS Ann'!AH$4)</f>
        <v>-11648.361687633758</v>
      </c>
      <c r="AI51" s="9">
        <f xml:space="preserve"> SUMIFS('FS Qtr'!$J52:$EA52, 'FS Qtr'!$J$4:$EA$4, 'FS Ann'!AI$4)</f>
        <v>-11543.924088928585</v>
      </c>
      <c r="AJ51" s="9">
        <f xml:space="preserve"> SUMIFS('FS Qtr'!$J52:$EA52, 'FS Qtr'!$J$4:$EA$4, 'FS Ann'!AJ$4)</f>
        <v>-1239.2070627614662</v>
      </c>
      <c r="AK51" s="9">
        <f xml:space="preserve"> SUMIFS('FS Qtr'!$J52:$EA52, 'FS Qtr'!$J$4:$EA$4, 'FS Ann'!AK$4)</f>
        <v>0</v>
      </c>
      <c r="AL51" s="9">
        <f xml:space="preserve"> SUMIFS('FS Qtr'!$J52:$EA52, 'FS Qtr'!$J$4:$EA$4, 'FS Ann'!AL$4)</f>
        <v>0</v>
      </c>
      <c r="AM51" s="9">
        <f xml:space="preserve"> SUMIFS('FS Qtr'!$J52:$EA52, 'FS Qtr'!$J$4:$EA$4, 'FS Ann'!AM$4)</f>
        <v>0</v>
      </c>
      <c r="AN51" s="9">
        <f xml:space="preserve"> SUMIFS('FS Qtr'!$J52:$EA52, 'FS Qtr'!$J$4:$EA$4, 'FS Ann'!AN$4)</f>
        <v>0</v>
      </c>
    </row>
    <row r="52" spans="1:40" outlineLevel="1" x14ac:dyDescent="0.35">
      <c r="A52" s="1"/>
      <c r="B52" s="1"/>
      <c r="C52" s="11"/>
      <c r="D52" s="54"/>
      <c r="E52" s="55" t="s">
        <v>57</v>
      </c>
      <c r="F52" s="55"/>
      <c r="G52" s="306" t="str">
        <f>SMU</f>
        <v>$ 000s</v>
      </c>
      <c r="H52" s="55">
        <f xml:space="preserve"> SUM(J52:AN52)</f>
        <v>0</v>
      </c>
      <c r="I52" s="55"/>
      <c r="J52" s="55">
        <f xml:space="preserve"> J49 + J51</f>
        <v>0</v>
      </c>
      <c r="K52" s="55">
        <f t="shared" ref="K52:AN52" si="11" xml:space="preserve"> K49 + K51</f>
        <v>0</v>
      </c>
      <c r="L52" s="55">
        <f t="shared" si="11"/>
        <v>0</v>
      </c>
      <c r="M52" s="55">
        <f t="shared" si="11"/>
        <v>0</v>
      </c>
      <c r="N52" s="55">
        <f t="shared" si="11"/>
        <v>0</v>
      </c>
      <c r="O52" s="55">
        <f t="shared" si="11"/>
        <v>0</v>
      </c>
      <c r="P52" s="55">
        <f t="shared" si="11"/>
        <v>0</v>
      </c>
      <c r="Q52" s="55">
        <f t="shared" si="11"/>
        <v>0</v>
      </c>
      <c r="R52" s="55">
        <f t="shared" si="11"/>
        <v>0</v>
      </c>
      <c r="S52" s="55">
        <f t="shared" si="11"/>
        <v>0</v>
      </c>
      <c r="T52" s="55">
        <f t="shared" si="11"/>
        <v>0</v>
      </c>
      <c r="U52" s="55">
        <f t="shared" si="11"/>
        <v>0</v>
      </c>
      <c r="V52" s="55">
        <f t="shared" si="11"/>
        <v>0</v>
      </c>
      <c r="W52" s="55">
        <f t="shared" si="11"/>
        <v>0</v>
      </c>
      <c r="X52" s="55">
        <f t="shared" si="11"/>
        <v>0</v>
      </c>
      <c r="Y52" s="55">
        <f t="shared" si="11"/>
        <v>0</v>
      </c>
      <c r="Z52" s="55">
        <f t="shared" si="11"/>
        <v>0</v>
      </c>
      <c r="AA52" s="55">
        <f t="shared" si="11"/>
        <v>0</v>
      </c>
      <c r="AB52" s="55">
        <f t="shared" si="11"/>
        <v>0</v>
      </c>
      <c r="AC52" s="55">
        <f t="shared" si="11"/>
        <v>0</v>
      </c>
      <c r="AD52" s="55">
        <f t="shared" si="11"/>
        <v>0</v>
      </c>
      <c r="AE52" s="55">
        <f t="shared" si="11"/>
        <v>0</v>
      </c>
      <c r="AF52" s="55">
        <f t="shared" si="11"/>
        <v>0</v>
      </c>
      <c r="AG52" s="55">
        <f t="shared" si="11"/>
        <v>0</v>
      </c>
      <c r="AH52" s="55">
        <f t="shared" si="11"/>
        <v>0</v>
      </c>
      <c r="AI52" s="55">
        <f t="shared" si="11"/>
        <v>0</v>
      </c>
      <c r="AJ52" s="55">
        <f t="shared" si="11"/>
        <v>0</v>
      </c>
      <c r="AK52" s="55">
        <f t="shared" si="11"/>
        <v>0</v>
      </c>
      <c r="AL52" s="55">
        <f t="shared" si="11"/>
        <v>0</v>
      </c>
      <c r="AM52" s="55">
        <f t="shared" si="11"/>
        <v>0</v>
      </c>
      <c r="AN52" s="55">
        <f t="shared" si="11"/>
        <v>0</v>
      </c>
    </row>
    <row r="53" spans="1:40" outlineLevel="1" x14ac:dyDescent="0.35">
      <c r="A53" s="1"/>
      <c r="B53" s="1"/>
      <c r="C53" s="11"/>
      <c r="D53" s="54"/>
      <c r="E53" s="9"/>
      <c r="F53" s="9"/>
      <c r="G53" s="370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</row>
    <row r="54" spans="1:40" outlineLevel="1" x14ac:dyDescent="0.35">
      <c r="A54" s="1"/>
      <c r="B54" s="1"/>
      <c r="C54" s="11"/>
      <c r="D54" s="54"/>
      <c r="E54" s="9"/>
      <c r="F54" s="9"/>
      <c r="G54" s="370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</row>
    <row r="55" spans="1:40" x14ac:dyDescent="0.35">
      <c r="A55" s="1"/>
      <c r="B55" s="1"/>
      <c r="C55" s="11"/>
      <c r="D55" s="54"/>
      <c r="E55" s="9"/>
      <c r="F55" s="9"/>
      <c r="G55" s="370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</row>
    <row r="56" spans="1:40" x14ac:dyDescent="0.35">
      <c r="A56" s="1" t="s">
        <v>61</v>
      </c>
      <c r="B56" s="1"/>
      <c r="C56" s="11"/>
      <c r="D56" s="54"/>
      <c r="E56" s="9"/>
      <c r="F56" s="9"/>
      <c r="G56" s="370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</row>
    <row r="57" spans="1:40" outlineLevel="1" x14ac:dyDescent="0.35">
      <c r="A57" s="1"/>
      <c r="B57" s="1"/>
      <c r="C57" s="11"/>
      <c r="D57" s="54"/>
      <c r="E57" s="9"/>
      <c r="F57" s="9"/>
      <c r="G57" s="370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</row>
    <row r="58" spans="1:40" outlineLevel="1" x14ac:dyDescent="0.35">
      <c r="A58" s="1"/>
      <c r="B58" s="1" t="s">
        <v>62</v>
      </c>
      <c r="C58" s="11"/>
      <c r="D58" s="54"/>
      <c r="E58" s="9"/>
      <c r="F58" s="9"/>
      <c r="G58" s="370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</row>
    <row r="59" spans="1:40" outlineLevel="1" x14ac:dyDescent="0.35">
      <c r="A59" s="1"/>
      <c r="B59" s="1"/>
      <c r="C59" s="11"/>
      <c r="D59" s="54"/>
      <c r="E59" s="9" t="str">
        <f xml:space="preserve"> 'FS Qtr'!E59</f>
        <v>Fixed asset balance</v>
      </c>
      <c r="F59" s="9">
        <f xml:space="preserve"> 'FS Qtr'!F59</f>
        <v>0</v>
      </c>
      <c r="G59" s="370" t="str">
        <f xml:space="preserve"> 'FS Qtr'!G59</f>
        <v>$ 000s</v>
      </c>
      <c r="H59" s="9"/>
      <c r="I59" s="9"/>
      <c r="J59" s="9">
        <f xml:space="preserve"> SUMIFS( 'FS Qtr'!$J59:$EA59, 'FS Qtr'!$J$2:$EA$2, 'FS Ann'!J$2)</f>
        <v>0</v>
      </c>
      <c r="K59" s="9">
        <f xml:space="preserve"> SUMIFS( 'FS Qtr'!$J59:$EA59, 'FS Qtr'!$J$2:$EA$2, 'FS Ann'!K$2)</f>
        <v>100000</v>
      </c>
      <c r="L59" s="9">
        <f xml:space="preserve"> SUMIFS( 'FS Qtr'!$J59:$EA59, 'FS Qtr'!$J$2:$EA$2, 'FS Ann'!L$2)</f>
        <v>100000</v>
      </c>
      <c r="M59" s="9">
        <f xml:space="preserve"> SUMIFS( 'FS Qtr'!$J59:$EA59, 'FS Qtr'!$J$2:$EA$2, 'FS Ann'!M$2)</f>
        <v>100000</v>
      </c>
      <c r="N59" s="9">
        <f xml:space="preserve"> SUMIFS( 'FS Qtr'!$J59:$EA59, 'FS Qtr'!$J$2:$EA$2, 'FS Ann'!N$2)</f>
        <v>100000</v>
      </c>
      <c r="O59" s="9">
        <f xml:space="preserve"> SUMIFS( 'FS Qtr'!$J59:$EA59, 'FS Qtr'!$J$2:$EA$2, 'FS Ann'!O$2)</f>
        <v>100000</v>
      </c>
      <c r="P59" s="9">
        <f xml:space="preserve"> SUMIFS( 'FS Qtr'!$J59:$EA59, 'FS Qtr'!$J$2:$EA$2, 'FS Ann'!P$2)</f>
        <v>100000</v>
      </c>
      <c r="Q59" s="9">
        <f xml:space="preserve"> SUMIFS( 'FS Qtr'!$J59:$EA59, 'FS Qtr'!$J$2:$EA$2, 'FS Ann'!Q$2)</f>
        <v>100000</v>
      </c>
      <c r="R59" s="9">
        <f xml:space="preserve"> SUMIFS( 'FS Qtr'!$J59:$EA59, 'FS Qtr'!$J$2:$EA$2, 'FS Ann'!R$2)</f>
        <v>100000</v>
      </c>
      <c r="S59" s="9">
        <f xml:space="preserve"> SUMIFS( 'FS Qtr'!$J59:$EA59, 'FS Qtr'!$J$2:$EA$2, 'FS Ann'!S$2)</f>
        <v>100000</v>
      </c>
      <c r="T59" s="9">
        <f xml:space="preserve"> SUMIFS( 'FS Qtr'!$J59:$EA59, 'FS Qtr'!$J$2:$EA$2, 'FS Ann'!T$2)</f>
        <v>100000</v>
      </c>
      <c r="U59" s="9">
        <f xml:space="preserve"> SUMIFS( 'FS Qtr'!$J59:$EA59, 'FS Qtr'!$J$2:$EA$2, 'FS Ann'!U$2)</f>
        <v>100000</v>
      </c>
      <c r="V59" s="9">
        <f xml:space="preserve"> SUMIFS( 'FS Qtr'!$J59:$EA59, 'FS Qtr'!$J$2:$EA$2, 'FS Ann'!V$2)</f>
        <v>100000</v>
      </c>
      <c r="W59" s="9">
        <f xml:space="preserve"> SUMIFS( 'FS Qtr'!$J59:$EA59, 'FS Qtr'!$J$2:$EA$2, 'FS Ann'!W$2)</f>
        <v>100000</v>
      </c>
      <c r="X59" s="9">
        <f xml:space="preserve"> SUMIFS( 'FS Qtr'!$J59:$EA59, 'FS Qtr'!$J$2:$EA$2, 'FS Ann'!X$2)</f>
        <v>100000</v>
      </c>
      <c r="Y59" s="9">
        <f xml:space="preserve"> SUMIFS( 'FS Qtr'!$J59:$EA59, 'FS Qtr'!$J$2:$EA$2, 'FS Ann'!Y$2)</f>
        <v>100000</v>
      </c>
      <c r="Z59" s="9">
        <f xml:space="preserve"> SUMIFS( 'FS Qtr'!$J59:$EA59, 'FS Qtr'!$J$2:$EA$2, 'FS Ann'!Z$2)</f>
        <v>100000</v>
      </c>
      <c r="AA59" s="9">
        <f xml:space="preserve"> SUMIFS( 'FS Qtr'!$J59:$EA59, 'FS Qtr'!$J$2:$EA$2, 'FS Ann'!AA$2)</f>
        <v>100000</v>
      </c>
      <c r="AB59" s="9">
        <f xml:space="preserve"> SUMIFS( 'FS Qtr'!$J59:$EA59, 'FS Qtr'!$J$2:$EA$2, 'FS Ann'!AB$2)</f>
        <v>100000</v>
      </c>
      <c r="AC59" s="9">
        <f xml:space="preserve"> SUMIFS( 'FS Qtr'!$J59:$EA59, 'FS Qtr'!$J$2:$EA$2, 'FS Ann'!AC$2)</f>
        <v>100000</v>
      </c>
      <c r="AD59" s="9">
        <f xml:space="preserve"> SUMIFS( 'FS Qtr'!$J59:$EA59, 'FS Qtr'!$J$2:$EA$2, 'FS Ann'!AD$2)</f>
        <v>100000</v>
      </c>
      <c r="AE59" s="9">
        <f xml:space="preserve"> SUMIFS( 'FS Qtr'!$J59:$EA59, 'FS Qtr'!$J$2:$EA$2, 'FS Ann'!AE$2)</f>
        <v>100000</v>
      </c>
      <c r="AF59" s="9">
        <f xml:space="preserve"> SUMIFS( 'FS Qtr'!$J59:$EA59, 'FS Qtr'!$J$2:$EA$2, 'FS Ann'!AF$2)</f>
        <v>100000</v>
      </c>
      <c r="AG59" s="9">
        <f xml:space="preserve"> SUMIFS( 'FS Qtr'!$J59:$EA59, 'FS Qtr'!$J$2:$EA$2, 'FS Ann'!AG$2)</f>
        <v>100000</v>
      </c>
      <c r="AH59" s="9">
        <f xml:space="preserve"> SUMIFS( 'FS Qtr'!$J59:$EA59, 'FS Qtr'!$J$2:$EA$2, 'FS Ann'!AH$2)</f>
        <v>100000</v>
      </c>
      <c r="AI59" s="9">
        <f xml:space="preserve"> SUMIFS( 'FS Qtr'!$J59:$EA59, 'FS Qtr'!$J$2:$EA$2, 'FS Ann'!AI$2)</f>
        <v>100000</v>
      </c>
      <c r="AJ59" s="9">
        <f xml:space="preserve"> SUMIFS( 'FS Qtr'!$J59:$EA59, 'FS Qtr'!$J$2:$EA$2, 'FS Ann'!AJ$2)</f>
        <v>100000</v>
      </c>
      <c r="AK59" s="9">
        <f xml:space="preserve"> SUMIFS( 'FS Qtr'!$J59:$EA59, 'FS Qtr'!$J$2:$EA$2, 'FS Ann'!AK$2)</f>
        <v>100000</v>
      </c>
      <c r="AL59" s="9">
        <f xml:space="preserve"> SUMIFS( 'FS Qtr'!$J59:$EA59, 'FS Qtr'!$J$2:$EA$2, 'FS Ann'!AL$2)</f>
        <v>100000</v>
      </c>
      <c r="AM59" s="9">
        <f xml:space="preserve"> SUMIFS( 'FS Qtr'!$J59:$EA59, 'FS Qtr'!$J$2:$EA$2, 'FS Ann'!AM$2)</f>
        <v>100000</v>
      </c>
      <c r="AN59" s="9">
        <f xml:space="preserve"> SUMIFS( 'FS Qtr'!$J59:$EA59, 'FS Qtr'!$J$2:$EA$2, 'FS Ann'!AN$2)</f>
        <v>100000</v>
      </c>
    </row>
    <row r="60" spans="1:40" outlineLevel="1" x14ac:dyDescent="0.35">
      <c r="A60" s="1"/>
      <c r="B60" s="1"/>
      <c r="C60" s="11"/>
      <c r="D60" s="54"/>
      <c r="E60" s="55" t="s">
        <v>62</v>
      </c>
      <c r="F60" s="55"/>
      <c r="G60" s="306" t="str">
        <f>SMU</f>
        <v>$ 000s</v>
      </c>
      <c r="H60" s="55"/>
      <c r="I60" s="55"/>
      <c r="J60" s="55">
        <f t="shared" ref="J60:AN60" si="12">SUM(J59)</f>
        <v>0</v>
      </c>
      <c r="K60" s="55">
        <f t="shared" si="12"/>
        <v>100000</v>
      </c>
      <c r="L60" s="55">
        <f t="shared" si="12"/>
        <v>100000</v>
      </c>
      <c r="M60" s="55">
        <f t="shared" si="12"/>
        <v>100000</v>
      </c>
      <c r="N60" s="55">
        <f t="shared" si="12"/>
        <v>100000</v>
      </c>
      <c r="O60" s="55">
        <f t="shared" si="12"/>
        <v>100000</v>
      </c>
      <c r="P60" s="55">
        <f t="shared" si="12"/>
        <v>100000</v>
      </c>
      <c r="Q60" s="55">
        <f t="shared" si="12"/>
        <v>100000</v>
      </c>
      <c r="R60" s="55">
        <f t="shared" si="12"/>
        <v>100000</v>
      </c>
      <c r="S60" s="55">
        <f t="shared" si="12"/>
        <v>100000</v>
      </c>
      <c r="T60" s="55">
        <f t="shared" si="12"/>
        <v>100000</v>
      </c>
      <c r="U60" s="55">
        <f t="shared" si="12"/>
        <v>100000</v>
      </c>
      <c r="V60" s="55">
        <f t="shared" si="12"/>
        <v>100000</v>
      </c>
      <c r="W60" s="55">
        <f t="shared" si="12"/>
        <v>100000</v>
      </c>
      <c r="X60" s="55">
        <f t="shared" si="12"/>
        <v>100000</v>
      </c>
      <c r="Y60" s="55">
        <f t="shared" si="12"/>
        <v>100000</v>
      </c>
      <c r="Z60" s="55">
        <f t="shared" si="12"/>
        <v>100000</v>
      </c>
      <c r="AA60" s="55">
        <f t="shared" si="12"/>
        <v>100000</v>
      </c>
      <c r="AB60" s="55">
        <f t="shared" si="12"/>
        <v>100000</v>
      </c>
      <c r="AC60" s="55">
        <f t="shared" si="12"/>
        <v>100000</v>
      </c>
      <c r="AD60" s="55">
        <f t="shared" si="12"/>
        <v>100000</v>
      </c>
      <c r="AE60" s="55">
        <f t="shared" si="12"/>
        <v>100000</v>
      </c>
      <c r="AF60" s="55">
        <f t="shared" si="12"/>
        <v>100000</v>
      </c>
      <c r="AG60" s="55">
        <f t="shared" si="12"/>
        <v>100000</v>
      </c>
      <c r="AH60" s="55">
        <f t="shared" si="12"/>
        <v>100000</v>
      </c>
      <c r="AI60" s="55">
        <f t="shared" si="12"/>
        <v>100000</v>
      </c>
      <c r="AJ60" s="55">
        <f t="shared" si="12"/>
        <v>100000</v>
      </c>
      <c r="AK60" s="55">
        <f t="shared" si="12"/>
        <v>100000</v>
      </c>
      <c r="AL60" s="55">
        <f t="shared" si="12"/>
        <v>100000</v>
      </c>
      <c r="AM60" s="55">
        <f t="shared" si="12"/>
        <v>100000</v>
      </c>
      <c r="AN60" s="55">
        <f t="shared" si="12"/>
        <v>100000</v>
      </c>
    </row>
    <row r="61" spans="1:40" outlineLevel="1" x14ac:dyDescent="0.35">
      <c r="A61" s="1"/>
      <c r="B61" s="1"/>
      <c r="C61" s="11"/>
      <c r="D61" s="54"/>
      <c r="E61" s="9"/>
      <c r="F61" s="9"/>
      <c r="G61" s="370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</row>
    <row r="62" spans="1:40" outlineLevel="1" x14ac:dyDescent="0.35">
      <c r="A62" s="1"/>
      <c r="B62" s="1" t="s">
        <v>58</v>
      </c>
      <c r="C62" s="11"/>
      <c r="D62" s="54"/>
      <c r="E62" s="9"/>
      <c r="F62" s="9"/>
      <c r="G62" s="370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</row>
    <row r="63" spans="1:40" outlineLevel="1" x14ac:dyDescent="0.35">
      <c r="A63" s="1"/>
      <c r="B63" s="1"/>
      <c r="C63" s="11"/>
      <c r="D63" s="54"/>
      <c r="E63" s="9" t="str">
        <f xml:space="preserve"> 'FS Qtr'!E63</f>
        <v>Retained cash balance</v>
      </c>
      <c r="F63" s="9">
        <f xml:space="preserve"> 'FS Qtr'!F63</f>
        <v>0</v>
      </c>
      <c r="G63" s="370" t="str">
        <f xml:space="preserve"> 'FS Qtr'!G63</f>
        <v>$ 000s</v>
      </c>
      <c r="H63" s="9"/>
      <c r="I63" s="9"/>
      <c r="J63" s="9">
        <f xml:space="preserve"> SUMIFS( 'FS Qtr'!$J63:$EA63, 'FS Qtr'!$J$2:$EA$2, 'FS Ann'!J$2)</f>
        <v>0</v>
      </c>
      <c r="K63" s="9">
        <f xml:space="preserve"> SUMIFS( 'FS Qtr'!$J63:$EA63, 'FS Qtr'!$J$2:$EA$2, 'FS Ann'!K$2)</f>
        <v>0</v>
      </c>
      <c r="L63" s="9">
        <f xml:space="preserve"> SUMIFS( 'FS Qtr'!$J63:$EA63, 'FS Qtr'!$J$2:$EA$2, 'FS Ann'!L$2)</f>
        <v>0</v>
      </c>
      <c r="M63" s="9">
        <f xml:space="preserve"> SUMIFS( 'FS Qtr'!$J63:$EA63, 'FS Qtr'!$J$2:$EA$2, 'FS Ann'!M$2)</f>
        <v>0</v>
      </c>
      <c r="N63" s="9">
        <f xml:space="preserve"> SUMIFS( 'FS Qtr'!$J63:$EA63, 'FS Qtr'!$J$2:$EA$2, 'FS Ann'!N$2)</f>
        <v>0</v>
      </c>
      <c r="O63" s="9">
        <f xml:space="preserve"> SUMIFS( 'FS Qtr'!$J63:$EA63, 'FS Qtr'!$J$2:$EA$2, 'FS Ann'!O$2)</f>
        <v>0</v>
      </c>
      <c r="P63" s="9">
        <f xml:space="preserve"> SUMIFS( 'FS Qtr'!$J63:$EA63, 'FS Qtr'!$J$2:$EA$2, 'FS Ann'!P$2)</f>
        <v>0</v>
      </c>
      <c r="Q63" s="9">
        <f xml:space="preserve"> SUMIFS( 'FS Qtr'!$J63:$EA63, 'FS Qtr'!$J$2:$EA$2, 'FS Ann'!Q$2)</f>
        <v>0</v>
      </c>
      <c r="R63" s="9">
        <f xml:space="preserve"> SUMIFS( 'FS Qtr'!$J63:$EA63, 'FS Qtr'!$J$2:$EA$2, 'FS Ann'!R$2)</f>
        <v>0</v>
      </c>
      <c r="S63" s="9">
        <f xml:space="preserve"> SUMIFS( 'FS Qtr'!$J63:$EA63, 'FS Qtr'!$J$2:$EA$2, 'FS Ann'!S$2)</f>
        <v>0</v>
      </c>
      <c r="T63" s="9">
        <f xml:space="preserve"> SUMIFS( 'FS Qtr'!$J63:$EA63, 'FS Qtr'!$J$2:$EA$2, 'FS Ann'!T$2)</f>
        <v>0</v>
      </c>
      <c r="U63" s="9">
        <f xml:space="preserve"> SUMIFS( 'FS Qtr'!$J63:$EA63, 'FS Qtr'!$J$2:$EA$2, 'FS Ann'!U$2)</f>
        <v>0</v>
      </c>
      <c r="V63" s="9">
        <f xml:space="preserve"> SUMIFS( 'FS Qtr'!$J63:$EA63, 'FS Qtr'!$J$2:$EA$2, 'FS Ann'!V$2)</f>
        <v>0</v>
      </c>
      <c r="W63" s="9">
        <f xml:space="preserve"> SUMIFS( 'FS Qtr'!$J63:$EA63, 'FS Qtr'!$J$2:$EA$2, 'FS Ann'!W$2)</f>
        <v>0</v>
      </c>
      <c r="X63" s="9">
        <f xml:space="preserve"> SUMIFS( 'FS Qtr'!$J63:$EA63, 'FS Qtr'!$J$2:$EA$2, 'FS Ann'!X$2)</f>
        <v>0</v>
      </c>
      <c r="Y63" s="9">
        <f xml:space="preserve"> SUMIFS( 'FS Qtr'!$J63:$EA63, 'FS Qtr'!$J$2:$EA$2, 'FS Ann'!Y$2)</f>
        <v>0</v>
      </c>
      <c r="Z63" s="9">
        <f xml:space="preserve"> SUMIFS( 'FS Qtr'!$J63:$EA63, 'FS Qtr'!$J$2:$EA$2, 'FS Ann'!Z$2)</f>
        <v>0</v>
      </c>
      <c r="AA63" s="9">
        <f xml:space="preserve"> SUMIFS( 'FS Qtr'!$J63:$EA63, 'FS Qtr'!$J$2:$EA$2, 'FS Ann'!AA$2)</f>
        <v>0</v>
      </c>
      <c r="AB63" s="9">
        <f xml:space="preserve"> SUMIFS( 'FS Qtr'!$J63:$EA63, 'FS Qtr'!$J$2:$EA$2, 'FS Ann'!AB$2)</f>
        <v>0</v>
      </c>
      <c r="AC63" s="9">
        <f xml:space="preserve"> SUMIFS( 'FS Qtr'!$J63:$EA63, 'FS Qtr'!$J$2:$EA$2, 'FS Ann'!AC$2)</f>
        <v>0</v>
      </c>
      <c r="AD63" s="9">
        <f xml:space="preserve"> SUMIFS( 'FS Qtr'!$J63:$EA63, 'FS Qtr'!$J$2:$EA$2, 'FS Ann'!AD$2)</f>
        <v>0</v>
      </c>
      <c r="AE63" s="9">
        <f xml:space="preserve"> SUMIFS( 'FS Qtr'!$J63:$EA63, 'FS Qtr'!$J$2:$EA$2, 'FS Ann'!AE$2)</f>
        <v>0</v>
      </c>
      <c r="AF63" s="9">
        <f xml:space="preserve"> SUMIFS( 'FS Qtr'!$J63:$EA63, 'FS Qtr'!$J$2:$EA$2, 'FS Ann'!AF$2)</f>
        <v>0</v>
      </c>
      <c r="AG63" s="9">
        <f xml:space="preserve"> SUMIFS( 'FS Qtr'!$J63:$EA63, 'FS Qtr'!$J$2:$EA$2, 'FS Ann'!AG$2)</f>
        <v>0</v>
      </c>
      <c r="AH63" s="9">
        <f xml:space="preserve"> SUMIFS( 'FS Qtr'!$J63:$EA63, 'FS Qtr'!$J$2:$EA$2, 'FS Ann'!AH$2)</f>
        <v>0</v>
      </c>
      <c r="AI63" s="9">
        <f xml:space="preserve"> SUMIFS( 'FS Qtr'!$J63:$EA63, 'FS Qtr'!$J$2:$EA$2, 'FS Ann'!AI$2)</f>
        <v>0</v>
      </c>
      <c r="AJ63" s="9">
        <f xml:space="preserve"> SUMIFS( 'FS Qtr'!$J63:$EA63, 'FS Qtr'!$J$2:$EA$2, 'FS Ann'!AJ$2)</f>
        <v>0</v>
      </c>
      <c r="AK63" s="9">
        <f xml:space="preserve"> SUMIFS( 'FS Qtr'!$J63:$EA63, 'FS Qtr'!$J$2:$EA$2, 'FS Ann'!AK$2)</f>
        <v>0</v>
      </c>
      <c r="AL63" s="9">
        <f xml:space="preserve"> SUMIFS( 'FS Qtr'!$J63:$EA63, 'FS Qtr'!$J$2:$EA$2, 'FS Ann'!AL$2)</f>
        <v>0</v>
      </c>
      <c r="AM63" s="9">
        <f xml:space="preserve"> SUMIFS( 'FS Qtr'!$J63:$EA63, 'FS Qtr'!$J$2:$EA$2, 'FS Ann'!AM$2)</f>
        <v>0</v>
      </c>
      <c r="AN63" s="9">
        <f xml:space="preserve"> SUMIFS( 'FS Qtr'!$J63:$EA63, 'FS Qtr'!$J$2:$EA$2, 'FS Ann'!AN$2)</f>
        <v>0</v>
      </c>
    </row>
    <row r="64" spans="1:40" outlineLevel="1" x14ac:dyDescent="0.35">
      <c r="A64" s="1"/>
      <c r="B64" s="1"/>
      <c r="C64" s="11"/>
      <c r="D64" s="54"/>
      <c r="E64" s="9" t="str">
        <f xml:space="preserve"> 'FS Qtr'!E64</f>
        <v>Accounts receivable balance</v>
      </c>
      <c r="F64" s="9">
        <f xml:space="preserve"> 'FS Qtr'!F64</f>
        <v>0</v>
      </c>
      <c r="G64" s="370" t="str">
        <f xml:space="preserve"> 'FS Qtr'!G64</f>
        <v>$ 000s</v>
      </c>
      <c r="H64" s="9"/>
      <c r="I64" s="9"/>
      <c r="J64" s="9">
        <f xml:space="preserve"> SUMIFS( 'FS Qtr'!$J64:$EA64, 'FS Qtr'!$J$2:$EA$2, 'FS Ann'!J$2)</f>
        <v>0</v>
      </c>
      <c r="K64" s="9">
        <f xml:space="preserve"> SUMIFS( 'FS Qtr'!$J64:$EA64, 'FS Qtr'!$J$2:$EA$2, 'FS Ann'!K$2)</f>
        <v>0</v>
      </c>
      <c r="L64" s="9">
        <f xml:space="preserve"> SUMIFS( 'FS Qtr'!$J64:$EA64, 'FS Qtr'!$J$2:$EA$2, 'FS Ann'!L$2)</f>
        <v>1628.7916666666665</v>
      </c>
      <c r="M64" s="9">
        <f xml:space="preserve"> SUMIFS( 'FS Qtr'!$J64:$EA64, 'FS Qtr'!$J$2:$EA$2, 'FS Ann'!M$2)</f>
        <v>1620.6882255389719</v>
      </c>
      <c r="N64" s="9">
        <f xml:space="preserve"> SUMIFS( 'FS Qtr'!$J64:$EA64, 'FS Qtr'!$J$2:$EA$2, 'FS Ann'!N$2)</f>
        <v>1594.9039450932974</v>
      </c>
      <c r="O64" s="9">
        <f xml:space="preserve"> SUMIFS( 'FS Qtr'!$J64:$EA64, 'FS Qtr'!$J$2:$EA$2, 'FS Ann'!O$2)</f>
        <v>1604.6020895908246</v>
      </c>
      <c r="P64" s="9">
        <f xml:space="preserve"> SUMIFS( 'FS Qtr'!$J64:$EA64, 'FS Qtr'!$J$2:$EA$2, 'FS Ann'!P$2)</f>
        <v>1596.618994617736</v>
      </c>
      <c r="Q64" s="9">
        <f xml:space="preserve"> SUMIFS( 'FS Qtr'!$J64:$EA64, 'FS Qtr'!$J$2:$EA$2, 'FS Ann'!Q$2)</f>
        <v>1588.6756165350612</v>
      </c>
      <c r="R64" s="9">
        <f xml:space="preserve"> SUMIFS( 'FS Qtr'!$J64:$EA64, 'FS Qtr'!$J$2:$EA$2, 'FS Ann'!R$2)</f>
        <v>1563.4006395293372</v>
      </c>
      <c r="S64" s="9">
        <f xml:space="preserve"> SUMIFS( 'FS Qtr'!$J64:$EA64, 'FS Qtr'!$J$2:$EA$2, 'FS Ann'!S$2)</f>
        <v>1572.9072216381392</v>
      </c>
      <c r="T64" s="9">
        <f xml:space="preserve"> SUMIFS( 'FS Qtr'!$J64:$EA64, 'FS Qtr'!$J$2:$EA$2, 'FS Ann'!T$2)</f>
        <v>1565.081812575263</v>
      </c>
      <c r="U64" s="9">
        <f xml:space="preserve"> SUMIFS( 'FS Qtr'!$J64:$EA64, 'FS Qtr'!$J$2:$EA$2, 'FS Ann'!U$2)</f>
        <v>1557.2953358957843</v>
      </c>
      <c r="V64" s="9">
        <f xml:space="preserve"> SUMIFS( 'FS Qtr'!$J64:$EA64, 'FS Qtr'!$J$2:$EA$2, 'FS Ann'!V$2)</f>
        <v>1532.5196023248659</v>
      </c>
      <c r="W64" s="9">
        <f xml:space="preserve"> SUMIFS( 'FS Qtr'!$J64:$EA64, 'FS Qtr'!$J$2:$EA$2, 'FS Ann'!W$2)</f>
        <v>1541.8384058768688</v>
      </c>
      <c r="X64" s="9">
        <f xml:space="preserve"> SUMIFS( 'FS Qtr'!$J64:$EA64, 'FS Qtr'!$J$2:$EA$2, 'FS Ann'!X$2)</f>
        <v>1534.1675680366861</v>
      </c>
      <c r="Y64" s="9">
        <f xml:space="preserve"> SUMIFS( 'FS Qtr'!$J64:$EA64, 'FS Qtr'!$J$2:$EA$2, 'FS Ann'!Y$2)</f>
        <v>1526.5348935688421</v>
      </c>
      <c r="Z64" s="9">
        <f xml:space="preserve"> SUMIFS( 'FS Qtr'!$J64:$EA64, 'FS Qtr'!$J$2:$EA$2, 'FS Ann'!Z$2)</f>
        <v>1502.2485421376173</v>
      </c>
      <c r="AA64" s="9">
        <f xml:space="preserve"> SUMIFS( 'FS Qtr'!$J64:$EA64, 'FS Qtr'!$J$2:$EA$2, 'FS Ann'!AA$2)</f>
        <v>1511.3832762246902</v>
      </c>
      <c r="AB64" s="9">
        <f xml:space="preserve"> SUMIFS( 'FS Qtr'!$J64:$EA64, 'FS Qtr'!$J$2:$EA$2, 'FS Ann'!AB$2)</f>
        <v>1503.863956442478</v>
      </c>
      <c r="AC64" s="9">
        <f xml:space="preserve"> SUMIFS( 'FS Qtr'!$J64:$EA64, 'FS Qtr'!$J$2:$EA$2, 'FS Ann'!AC$2)</f>
        <v>1496.3820462114209</v>
      </c>
      <c r="AD64" s="9">
        <f xml:space="preserve"> SUMIFS( 'FS Qtr'!$J64:$EA64, 'FS Qtr'!$J$2:$EA$2, 'FS Ann'!AD$2)</f>
        <v>1472.5754104097964</v>
      </c>
      <c r="AE64" s="9">
        <f xml:space="preserve"> SUMIFS( 'FS Qtr'!$J64:$EA64, 'FS Qtr'!$J$2:$EA$2, 'FS Ann'!AE$2)</f>
        <v>1481.5297108600494</v>
      </c>
      <c r="AF64" s="9">
        <f xml:space="preserve"> SUMIFS( 'FS Qtr'!$J64:$EA64, 'FS Qtr'!$J$2:$EA$2, 'FS Ann'!AF$2)</f>
        <v>1474.1589162786559</v>
      </c>
      <c r="AG64" s="9">
        <f xml:space="preserve"> SUMIFS( 'FS Qtr'!$J64:$EA64, 'FS Qtr'!$J$2:$EA$2, 'FS Ann'!AG$2)</f>
        <v>1466.8247923170711</v>
      </c>
      <c r="AH64" s="9">
        <f xml:space="preserve"> SUMIFS( 'FS Qtr'!$J64:$EA64, 'FS Qtr'!$J$2:$EA$2, 'FS Ann'!AH$2)</f>
        <v>1443.488396572483</v>
      </c>
      <c r="AI64" s="9">
        <f xml:space="preserve"> SUMIFS( 'FS Qtr'!$J64:$EA64, 'FS Qtr'!$J$2:$EA$2, 'FS Ann'!AI$2)</f>
        <v>1452.2658273974125</v>
      </c>
      <c r="AJ64" s="9">
        <f xml:space="preserve"> SUMIFS( 'FS Qtr'!$J64:$EA64, 'FS Qtr'!$J$2:$EA$2, 'FS Ann'!AJ$2)</f>
        <v>1445.0406242760323</v>
      </c>
      <c r="AK64" s="9">
        <f xml:space="preserve"> SUMIFS( 'FS Qtr'!$J64:$EA64, 'FS Qtr'!$J$2:$EA$2, 'FS Ann'!AK$2)</f>
        <v>0</v>
      </c>
      <c r="AL64" s="9">
        <f xml:space="preserve"> SUMIFS( 'FS Qtr'!$J64:$EA64, 'FS Qtr'!$J$2:$EA$2, 'FS Ann'!AL$2)</f>
        <v>0</v>
      </c>
      <c r="AM64" s="9">
        <f xml:space="preserve"> SUMIFS( 'FS Qtr'!$J64:$EA64, 'FS Qtr'!$J$2:$EA$2, 'FS Ann'!AM$2)</f>
        <v>0</v>
      </c>
      <c r="AN64" s="9">
        <f xml:space="preserve"> SUMIFS( 'FS Qtr'!$J64:$EA64, 'FS Qtr'!$J$2:$EA$2, 'FS Ann'!AN$2)</f>
        <v>0</v>
      </c>
    </row>
    <row r="65" spans="1:40" outlineLevel="1" x14ac:dyDescent="0.35">
      <c r="A65" s="1"/>
      <c r="B65" s="1"/>
      <c r="C65" s="11"/>
      <c r="D65" s="54"/>
      <c r="E65" s="55" t="s">
        <v>58</v>
      </c>
      <c r="F65" s="55"/>
      <c r="G65" s="306" t="str">
        <f>SMU</f>
        <v>$ 000s</v>
      </c>
      <c r="H65" s="55"/>
      <c r="I65" s="55"/>
      <c r="J65" s="55">
        <f t="shared" ref="J65:AN65" si="13">SUM(J63:J64)</f>
        <v>0</v>
      </c>
      <c r="K65" s="55">
        <f t="shared" si="13"/>
        <v>0</v>
      </c>
      <c r="L65" s="55">
        <f t="shared" si="13"/>
        <v>1628.7916666666665</v>
      </c>
      <c r="M65" s="55">
        <f t="shared" si="13"/>
        <v>1620.6882255389719</v>
      </c>
      <c r="N65" s="55">
        <f t="shared" si="13"/>
        <v>1594.9039450932974</v>
      </c>
      <c r="O65" s="55">
        <f t="shared" si="13"/>
        <v>1604.6020895908246</v>
      </c>
      <c r="P65" s="55">
        <f t="shared" si="13"/>
        <v>1596.618994617736</v>
      </c>
      <c r="Q65" s="55">
        <f t="shared" si="13"/>
        <v>1588.6756165350612</v>
      </c>
      <c r="R65" s="55">
        <f t="shared" si="13"/>
        <v>1563.4006395293372</v>
      </c>
      <c r="S65" s="55">
        <f t="shared" si="13"/>
        <v>1572.9072216381392</v>
      </c>
      <c r="T65" s="55">
        <f t="shared" si="13"/>
        <v>1565.081812575263</v>
      </c>
      <c r="U65" s="55">
        <f t="shared" si="13"/>
        <v>1557.2953358957843</v>
      </c>
      <c r="V65" s="55">
        <f t="shared" si="13"/>
        <v>1532.5196023248659</v>
      </c>
      <c r="W65" s="55">
        <f t="shared" si="13"/>
        <v>1541.8384058768688</v>
      </c>
      <c r="X65" s="55">
        <f t="shared" si="13"/>
        <v>1534.1675680366861</v>
      </c>
      <c r="Y65" s="55">
        <f t="shared" si="13"/>
        <v>1526.5348935688421</v>
      </c>
      <c r="Z65" s="55">
        <f t="shared" si="13"/>
        <v>1502.2485421376173</v>
      </c>
      <c r="AA65" s="55">
        <f t="shared" si="13"/>
        <v>1511.3832762246902</v>
      </c>
      <c r="AB65" s="55">
        <f t="shared" si="13"/>
        <v>1503.863956442478</v>
      </c>
      <c r="AC65" s="55">
        <f t="shared" si="13"/>
        <v>1496.3820462114209</v>
      </c>
      <c r="AD65" s="55">
        <f t="shared" si="13"/>
        <v>1472.5754104097964</v>
      </c>
      <c r="AE65" s="55">
        <f t="shared" si="13"/>
        <v>1481.5297108600494</v>
      </c>
      <c r="AF65" s="55">
        <f t="shared" si="13"/>
        <v>1474.1589162786559</v>
      </c>
      <c r="AG65" s="55">
        <f t="shared" si="13"/>
        <v>1466.8247923170711</v>
      </c>
      <c r="AH65" s="55">
        <f t="shared" si="13"/>
        <v>1443.488396572483</v>
      </c>
      <c r="AI65" s="55">
        <f t="shared" si="13"/>
        <v>1452.2658273974125</v>
      </c>
      <c r="AJ65" s="55">
        <f t="shared" si="13"/>
        <v>1445.0406242760323</v>
      </c>
      <c r="AK65" s="55">
        <f t="shared" si="13"/>
        <v>0</v>
      </c>
      <c r="AL65" s="55">
        <f t="shared" si="13"/>
        <v>0</v>
      </c>
      <c r="AM65" s="55">
        <f t="shared" si="13"/>
        <v>0</v>
      </c>
      <c r="AN65" s="55">
        <f t="shared" si="13"/>
        <v>0</v>
      </c>
    </row>
    <row r="66" spans="1:40" outlineLevel="1" x14ac:dyDescent="0.35">
      <c r="A66" s="1"/>
      <c r="B66" s="1"/>
      <c r="C66" s="11"/>
      <c r="D66" s="54"/>
      <c r="E66" s="9"/>
      <c r="F66" s="9"/>
      <c r="G66" s="370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</row>
    <row r="67" spans="1:40" outlineLevel="1" x14ac:dyDescent="0.35">
      <c r="A67" s="1"/>
      <c r="B67" s="1"/>
      <c r="C67" s="11"/>
      <c r="D67" s="54"/>
      <c r="E67" s="55" t="s">
        <v>59</v>
      </c>
      <c r="F67" s="55"/>
      <c r="G67" s="306" t="str">
        <f>SMU</f>
        <v>$ 000s</v>
      </c>
      <c r="H67" s="55"/>
      <c r="I67" s="55"/>
      <c r="J67" s="55">
        <f t="shared" ref="J67:AN67" si="14" xml:space="preserve"> J65 + J60</f>
        <v>0</v>
      </c>
      <c r="K67" s="55">
        <f t="shared" si="14"/>
        <v>100000</v>
      </c>
      <c r="L67" s="55">
        <f t="shared" si="14"/>
        <v>101628.79166666667</v>
      </c>
      <c r="M67" s="55">
        <f t="shared" si="14"/>
        <v>101620.68822553896</v>
      </c>
      <c r="N67" s="55">
        <f t="shared" si="14"/>
        <v>101594.90394509329</v>
      </c>
      <c r="O67" s="55">
        <f t="shared" si="14"/>
        <v>101604.60208959083</v>
      </c>
      <c r="P67" s="55">
        <f t="shared" si="14"/>
        <v>101596.61899461773</v>
      </c>
      <c r="Q67" s="55">
        <f t="shared" si="14"/>
        <v>101588.67561653507</v>
      </c>
      <c r="R67" s="55">
        <f t="shared" si="14"/>
        <v>101563.40063952934</v>
      </c>
      <c r="S67" s="55">
        <f t="shared" si="14"/>
        <v>101572.90722163813</v>
      </c>
      <c r="T67" s="55">
        <f t="shared" si="14"/>
        <v>101565.08181257526</v>
      </c>
      <c r="U67" s="55">
        <f t="shared" si="14"/>
        <v>101557.29533589579</v>
      </c>
      <c r="V67" s="55">
        <f t="shared" si="14"/>
        <v>101532.51960232487</v>
      </c>
      <c r="W67" s="55">
        <f t="shared" si="14"/>
        <v>101541.83840587687</v>
      </c>
      <c r="X67" s="55">
        <f t="shared" si="14"/>
        <v>101534.16756803669</v>
      </c>
      <c r="Y67" s="55">
        <f t="shared" si="14"/>
        <v>101526.53489356884</v>
      </c>
      <c r="Z67" s="55">
        <f t="shared" si="14"/>
        <v>101502.24854213762</v>
      </c>
      <c r="AA67" s="55">
        <f t="shared" si="14"/>
        <v>101511.38327622469</v>
      </c>
      <c r="AB67" s="55">
        <f t="shared" si="14"/>
        <v>101503.86395644248</v>
      </c>
      <c r="AC67" s="55">
        <f t="shared" si="14"/>
        <v>101496.38204621142</v>
      </c>
      <c r="AD67" s="55">
        <f t="shared" si="14"/>
        <v>101472.5754104098</v>
      </c>
      <c r="AE67" s="55">
        <f t="shared" si="14"/>
        <v>101481.52971086005</v>
      </c>
      <c r="AF67" s="55">
        <f t="shared" si="14"/>
        <v>101474.15891627865</v>
      </c>
      <c r="AG67" s="55">
        <f t="shared" si="14"/>
        <v>101466.82479231707</v>
      </c>
      <c r="AH67" s="55">
        <f t="shared" si="14"/>
        <v>101443.48839657249</v>
      </c>
      <c r="AI67" s="55">
        <f t="shared" si="14"/>
        <v>101452.26582739741</v>
      </c>
      <c r="AJ67" s="55">
        <f t="shared" si="14"/>
        <v>101445.04062427604</v>
      </c>
      <c r="AK67" s="55">
        <f t="shared" si="14"/>
        <v>100000</v>
      </c>
      <c r="AL67" s="55">
        <f t="shared" si="14"/>
        <v>100000</v>
      </c>
      <c r="AM67" s="55">
        <f t="shared" si="14"/>
        <v>100000</v>
      </c>
      <c r="AN67" s="55">
        <f t="shared" si="14"/>
        <v>100000</v>
      </c>
    </row>
    <row r="68" spans="1:40" outlineLevel="1" x14ac:dyDescent="0.35">
      <c r="A68" s="1"/>
      <c r="B68" s="1"/>
      <c r="C68" s="11"/>
      <c r="D68" s="54"/>
      <c r="E68" s="9"/>
      <c r="F68" s="9"/>
      <c r="G68" s="370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</row>
    <row r="69" spans="1:40" outlineLevel="1" x14ac:dyDescent="0.35">
      <c r="A69" s="1"/>
      <c r="B69" s="1"/>
      <c r="C69" s="11"/>
      <c r="D69" s="54"/>
      <c r="E69" s="9" t="str">
        <f xml:space="preserve"> 'FS Qtr'!E69</f>
        <v>Accounts payable balance</v>
      </c>
      <c r="F69" s="9">
        <f xml:space="preserve"> 'FS Qtr'!F69</f>
        <v>0</v>
      </c>
      <c r="G69" s="370" t="str">
        <f xml:space="preserve"> 'FS Qtr'!G69</f>
        <v>$ 000s</v>
      </c>
      <c r="H69" s="9"/>
      <c r="I69" s="9"/>
      <c r="J69" s="9">
        <f xml:space="preserve"> SUMIFS( 'FS Qtr'!$J69:$EA69, 'FS Qtr'!$J$2:$EA$2, 'FS Ann'!J$2)</f>
        <v>0</v>
      </c>
      <c r="K69" s="9">
        <f xml:space="preserve"> SUMIFS( 'FS Qtr'!$J69:$EA69, 'FS Qtr'!$J$2:$EA$2, 'FS Ann'!K$2)</f>
        <v>0</v>
      </c>
      <c r="L69" s="9">
        <f xml:space="preserve"> SUMIFS( 'FS Qtr'!$J69:$EA69, 'FS Qtr'!$J$2:$EA$2, 'FS Ann'!L$2)</f>
        <v>127.51881257812494</v>
      </c>
      <c r="M69" s="9">
        <f xml:space="preserve"> SUMIFS( 'FS Qtr'!$J69:$EA69, 'FS Qtr'!$J$2:$EA$2, 'FS Ann'!M$2)</f>
        <v>130.08838049067964</v>
      </c>
      <c r="N69" s="9">
        <f xml:space="preserve"> SUMIFS( 'FS Qtr'!$J69:$EA69, 'FS Qtr'!$J$2:$EA$2, 'FS Ann'!N$2)</f>
        <v>131.25137784039129</v>
      </c>
      <c r="O69" s="9">
        <f xml:space="preserve"> SUMIFS( 'FS Qtr'!$J69:$EA69, 'FS Qtr'!$J$2:$EA$2, 'FS Ann'!O$2)</f>
        <v>135.38389390950283</v>
      </c>
      <c r="P69" s="9">
        <f xml:space="preserve"> SUMIFS( 'FS Qtr'!$J69:$EA69, 'FS Qtr'!$J$2:$EA$2, 'FS Ann'!P$2)</f>
        <v>138.11194714834113</v>
      </c>
      <c r="Q69" s="9">
        <f xml:space="preserve"> SUMIFS( 'FS Qtr'!$J69:$EA69, 'FS Qtr'!$J$2:$EA$2, 'FS Ann'!Q$2)</f>
        <v>140.89497202567355</v>
      </c>
      <c r="R69" s="9">
        <f xml:space="preserve"> SUMIFS( 'FS Qtr'!$J69:$EA69, 'FS Qtr'!$J$2:$EA$2, 'FS Ann'!R$2)</f>
        <v>142.15458090415666</v>
      </c>
      <c r="S69" s="9">
        <f xml:space="preserve"> SUMIFS( 'FS Qtr'!$J69:$EA69, 'FS Qtr'!$J$2:$EA$2, 'FS Ann'!S$2)</f>
        <v>146.63038984079589</v>
      </c>
      <c r="T69" s="9">
        <f xml:space="preserve"> SUMIFS( 'FS Qtr'!$J69:$EA69, 'FS Qtr'!$J$2:$EA$2, 'FS Ann'!T$2)</f>
        <v>149.58506560292682</v>
      </c>
      <c r="U69" s="9">
        <f xml:space="preserve"> SUMIFS( 'FS Qtr'!$J69:$EA69, 'FS Qtr'!$J$2:$EA$2, 'FS Ann'!U$2)</f>
        <v>152.59927956084914</v>
      </c>
      <c r="V69" s="9">
        <f xml:space="preserve"> SUMIFS( 'FS Qtr'!$J69:$EA69, 'FS Qtr'!$J$2:$EA$2, 'FS Ann'!V$2)</f>
        <v>153.96352559902539</v>
      </c>
      <c r="W69" s="9">
        <f xml:space="preserve"> SUMIFS( 'FS Qtr'!$J69:$EA69, 'FS Qtr'!$J$2:$EA$2, 'FS Ann'!W$2)</f>
        <v>158.81114513692273</v>
      </c>
      <c r="X69" s="9">
        <f xml:space="preserve"> SUMIFS( 'FS Qtr'!$J69:$EA69, 'FS Qtr'!$J$2:$EA$2, 'FS Ann'!X$2)</f>
        <v>162.01126921626121</v>
      </c>
      <c r="Y69" s="9">
        <f xml:space="preserve"> SUMIFS( 'FS Qtr'!$J69:$EA69, 'FS Qtr'!$J$2:$EA$2, 'FS Ann'!Y$2)</f>
        <v>165.27587739786054</v>
      </c>
      <c r="Z69" s="9">
        <f xml:space="preserve"> SUMIFS( 'FS Qtr'!$J69:$EA69, 'FS Qtr'!$J$2:$EA$2, 'FS Ann'!Z$2)</f>
        <v>166.75345292505176</v>
      </c>
      <c r="AA69" s="9">
        <f xml:space="preserve"> SUMIFS( 'FS Qtr'!$J69:$EA69, 'FS Qtr'!$J$2:$EA$2, 'FS Ann'!AA$2)</f>
        <v>172.00376979891041</v>
      </c>
      <c r="AB69" s="9">
        <f xml:space="preserve"> SUMIFS( 'FS Qtr'!$J69:$EA69, 'FS Qtr'!$J$2:$EA$2, 'FS Ann'!AB$2)</f>
        <v>175.4697318697456</v>
      </c>
      <c r="AC69" s="9">
        <f xml:space="preserve"> SUMIFS( 'FS Qtr'!$J69:$EA69, 'FS Qtr'!$J$2:$EA$2, 'FS Ann'!AC$2)</f>
        <v>179.00553481145539</v>
      </c>
      <c r="AD69" s="9">
        <f xml:space="preserve"> SUMIFS( 'FS Qtr'!$J69:$EA69, 'FS Qtr'!$J$2:$EA$2, 'FS Ann'!AD$2)</f>
        <v>180.60585423878774</v>
      </c>
      <c r="AE69" s="9">
        <f xml:space="preserve"> SUMIFS( 'FS Qtr'!$J69:$EA69, 'FS Qtr'!$J$2:$EA$2, 'FS Ann'!AE$2)</f>
        <v>186.29232097992167</v>
      </c>
      <c r="AF69" s="9">
        <f xml:space="preserve"> SUMIFS( 'FS Qtr'!$J69:$EA69, 'FS Qtr'!$J$2:$EA$2, 'FS Ann'!AF$2)</f>
        <v>190.04620451026028</v>
      </c>
      <c r="AG69" s="9">
        <f xml:space="preserve"> SUMIFS( 'FS Qtr'!$J69:$EA69, 'FS Qtr'!$J$2:$EA$2, 'FS Ann'!AG$2)</f>
        <v>193.8757306730231</v>
      </c>
      <c r="AH69" s="9">
        <f xml:space="preserve"> SUMIFS( 'FS Qtr'!$J69:$EA69, 'FS Qtr'!$J$2:$EA$2, 'FS Ann'!AH$2)</f>
        <v>195.60899047759324</v>
      </c>
      <c r="AI69" s="9">
        <f xml:space="preserve"> SUMIFS( 'FS Qtr'!$J69:$EA69, 'FS Qtr'!$J$2:$EA$2, 'FS Ann'!AI$2)</f>
        <v>201.76783855760607</v>
      </c>
      <c r="AJ69" s="9">
        <f xml:space="preserve"> SUMIFS( 'FS Qtr'!$J69:$EA69, 'FS Qtr'!$J$2:$EA$2, 'FS Ann'!AJ$2)</f>
        <v>205.83356151456599</v>
      </c>
      <c r="AK69" s="9">
        <f xml:space="preserve"> SUMIFS( 'FS Qtr'!$J69:$EA69, 'FS Qtr'!$J$2:$EA$2, 'FS Ann'!AK$2)</f>
        <v>0</v>
      </c>
      <c r="AL69" s="9">
        <f xml:space="preserve"> SUMIFS( 'FS Qtr'!$J69:$EA69, 'FS Qtr'!$J$2:$EA$2, 'FS Ann'!AL$2)</f>
        <v>0</v>
      </c>
      <c r="AM69" s="9">
        <f xml:space="preserve"> SUMIFS( 'FS Qtr'!$J69:$EA69, 'FS Qtr'!$J$2:$EA$2, 'FS Ann'!AM$2)</f>
        <v>0</v>
      </c>
      <c r="AN69" s="9">
        <f xml:space="preserve"> SUMIFS( 'FS Qtr'!$J69:$EA69, 'FS Qtr'!$J$2:$EA$2, 'FS Ann'!AN$2)</f>
        <v>0</v>
      </c>
    </row>
    <row r="70" spans="1:40" outlineLevel="1" x14ac:dyDescent="0.35">
      <c r="A70" s="1"/>
      <c r="B70" s="1"/>
      <c r="C70" s="11"/>
      <c r="D70" s="54"/>
      <c r="E70" s="9" t="str">
        <f xml:space="preserve"> 'FS Qtr'!E70</f>
        <v>[Senior debt balance]</v>
      </c>
      <c r="F70" s="9">
        <f xml:space="preserve"> 'FS Qtr'!F70</f>
        <v>0</v>
      </c>
      <c r="G70" s="370">
        <f xml:space="preserve"> 'FS Qtr'!G70</f>
        <v>0</v>
      </c>
      <c r="H70" s="9"/>
      <c r="I70" s="9"/>
      <c r="J70" s="9">
        <f xml:space="preserve"> SUMIFS( 'FS Qtr'!$J70:$EA70, 'FS Qtr'!$J$2:$EA$2, 'FS Ann'!J$2)</f>
        <v>0</v>
      </c>
      <c r="K70" s="9">
        <f xml:space="preserve"> SUMIFS( 'FS Qtr'!$J70:$EA70, 'FS Qtr'!$J$2:$EA$2, 'FS Ann'!K$2)</f>
        <v>0</v>
      </c>
      <c r="L70" s="9">
        <f xml:space="preserve"> SUMIFS( 'FS Qtr'!$J70:$EA70, 'FS Qtr'!$J$2:$EA$2, 'FS Ann'!L$2)</f>
        <v>0</v>
      </c>
      <c r="M70" s="9">
        <f xml:space="preserve"> SUMIFS( 'FS Qtr'!$J70:$EA70, 'FS Qtr'!$J$2:$EA$2, 'FS Ann'!M$2)</f>
        <v>0</v>
      </c>
      <c r="N70" s="9">
        <f xml:space="preserve"> SUMIFS( 'FS Qtr'!$J70:$EA70, 'FS Qtr'!$J$2:$EA$2, 'FS Ann'!N$2)</f>
        <v>0</v>
      </c>
      <c r="O70" s="9">
        <f xml:space="preserve"> SUMIFS( 'FS Qtr'!$J70:$EA70, 'FS Qtr'!$J$2:$EA$2, 'FS Ann'!O$2)</f>
        <v>0</v>
      </c>
      <c r="P70" s="9">
        <f xml:space="preserve"> SUMIFS( 'FS Qtr'!$J70:$EA70, 'FS Qtr'!$J$2:$EA$2, 'FS Ann'!P$2)</f>
        <v>0</v>
      </c>
      <c r="Q70" s="9">
        <f xml:space="preserve"> SUMIFS( 'FS Qtr'!$J70:$EA70, 'FS Qtr'!$J$2:$EA$2, 'FS Ann'!Q$2)</f>
        <v>0</v>
      </c>
      <c r="R70" s="9">
        <f xml:space="preserve"> SUMIFS( 'FS Qtr'!$J70:$EA70, 'FS Qtr'!$J$2:$EA$2, 'FS Ann'!R$2)</f>
        <v>0</v>
      </c>
      <c r="S70" s="9">
        <f xml:space="preserve"> SUMIFS( 'FS Qtr'!$J70:$EA70, 'FS Qtr'!$J$2:$EA$2, 'FS Ann'!S$2)</f>
        <v>0</v>
      </c>
      <c r="T70" s="9">
        <f xml:space="preserve"> SUMIFS( 'FS Qtr'!$J70:$EA70, 'FS Qtr'!$J$2:$EA$2, 'FS Ann'!T$2)</f>
        <v>0</v>
      </c>
      <c r="U70" s="9">
        <f xml:space="preserve"> SUMIFS( 'FS Qtr'!$J70:$EA70, 'FS Qtr'!$J$2:$EA$2, 'FS Ann'!U$2)</f>
        <v>0</v>
      </c>
      <c r="V70" s="9">
        <f xml:space="preserve"> SUMIFS( 'FS Qtr'!$J70:$EA70, 'FS Qtr'!$J$2:$EA$2, 'FS Ann'!V$2)</f>
        <v>0</v>
      </c>
      <c r="W70" s="9">
        <f xml:space="preserve"> SUMIFS( 'FS Qtr'!$J70:$EA70, 'FS Qtr'!$J$2:$EA$2, 'FS Ann'!W$2)</f>
        <v>0</v>
      </c>
      <c r="X70" s="9">
        <f xml:space="preserve"> SUMIFS( 'FS Qtr'!$J70:$EA70, 'FS Qtr'!$J$2:$EA$2, 'FS Ann'!X$2)</f>
        <v>0</v>
      </c>
      <c r="Y70" s="9">
        <f xml:space="preserve"> SUMIFS( 'FS Qtr'!$J70:$EA70, 'FS Qtr'!$J$2:$EA$2, 'FS Ann'!Y$2)</f>
        <v>0</v>
      </c>
      <c r="Z70" s="9">
        <f xml:space="preserve"> SUMIFS( 'FS Qtr'!$J70:$EA70, 'FS Qtr'!$J$2:$EA$2, 'FS Ann'!Z$2)</f>
        <v>0</v>
      </c>
      <c r="AA70" s="9">
        <f xml:space="preserve"> SUMIFS( 'FS Qtr'!$J70:$EA70, 'FS Qtr'!$J$2:$EA$2, 'FS Ann'!AA$2)</f>
        <v>0</v>
      </c>
      <c r="AB70" s="9">
        <f xml:space="preserve"> SUMIFS( 'FS Qtr'!$J70:$EA70, 'FS Qtr'!$J$2:$EA$2, 'FS Ann'!AB$2)</f>
        <v>0</v>
      </c>
      <c r="AC70" s="9">
        <f xml:space="preserve"> SUMIFS( 'FS Qtr'!$J70:$EA70, 'FS Qtr'!$J$2:$EA$2, 'FS Ann'!AC$2)</f>
        <v>0</v>
      </c>
      <c r="AD70" s="9">
        <f xml:space="preserve"> SUMIFS( 'FS Qtr'!$J70:$EA70, 'FS Qtr'!$J$2:$EA$2, 'FS Ann'!AD$2)</f>
        <v>0</v>
      </c>
      <c r="AE70" s="9">
        <f xml:space="preserve"> SUMIFS( 'FS Qtr'!$J70:$EA70, 'FS Qtr'!$J$2:$EA$2, 'FS Ann'!AE$2)</f>
        <v>0</v>
      </c>
      <c r="AF70" s="9">
        <f xml:space="preserve"> SUMIFS( 'FS Qtr'!$J70:$EA70, 'FS Qtr'!$J$2:$EA$2, 'FS Ann'!AF$2)</f>
        <v>0</v>
      </c>
      <c r="AG70" s="9">
        <f xml:space="preserve"> SUMIFS( 'FS Qtr'!$J70:$EA70, 'FS Qtr'!$J$2:$EA$2, 'FS Ann'!AG$2)</f>
        <v>0</v>
      </c>
      <c r="AH70" s="9">
        <f xml:space="preserve"> SUMIFS( 'FS Qtr'!$J70:$EA70, 'FS Qtr'!$J$2:$EA$2, 'FS Ann'!AH$2)</f>
        <v>0</v>
      </c>
      <c r="AI70" s="9">
        <f xml:space="preserve"> SUMIFS( 'FS Qtr'!$J70:$EA70, 'FS Qtr'!$J$2:$EA$2, 'FS Ann'!AI$2)</f>
        <v>0</v>
      </c>
      <c r="AJ70" s="9">
        <f xml:space="preserve"> SUMIFS( 'FS Qtr'!$J70:$EA70, 'FS Qtr'!$J$2:$EA$2, 'FS Ann'!AJ$2)</f>
        <v>0</v>
      </c>
      <c r="AK70" s="9">
        <f xml:space="preserve"> SUMIFS( 'FS Qtr'!$J70:$EA70, 'FS Qtr'!$J$2:$EA$2, 'FS Ann'!AK$2)</f>
        <v>0</v>
      </c>
      <c r="AL70" s="9">
        <f xml:space="preserve"> SUMIFS( 'FS Qtr'!$J70:$EA70, 'FS Qtr'!$J$2:$EA$2, 'FS Ann'!AL$2)</f>
        <v>0</v>
      </c>
      <c r="AM70" s="9">
        <f xml:space="preserve"> SUMIFS( 'FS Qtr'!$J70:$EA70, 'FS Qtr'!$J$2:$EA$2, 'FS Ann'!AM$2)</f>
        <v>0</v>
      </c>
      <c r="AN70" s="9">
        <f xml:space="preserve"> SUMIFS( 'FS Qtr'!$J70:$EA70, 'FS Qtr'!$J$2:$EA$2, 'FS Ann'!AN$2)</f>
        <v>0</v>
      </c>
    </row>
    <row r="71" spans="1:40" outlineLevel="1" x14ac:dyDescent="0.35">
      <c r="A71" s="1"/>
      <c r="B71" s="1"/>
      <c r="C71" s="11"/>
      <c r="D71" s="54"/>
      <c r="E71" s="9" t="str">
        <f xml:space="preserve"> 'FS Qtr'!E71</f>
        <v>[Refi facility balance]</v>
      </c>
      <c r="F71" s="9">
        <f xml:space="preserve"> 'FS Qtr'!F71</f>
        <v>0</v>
      </c>
      <c r="G71" s="370">
        <f xml:space="preserve"> 'FS Qtr'!G71</f>
        <v>0</v>
      </c>
      <c r="H71" s="9"/>
      <c r="I71" s="9"/>
      <c r="J71" s="9">
        <f xml:space="preserve"> SUMIFS( 'FS Qtr'!$J71:$EA71, 'FS Qtr'!$J$2:$EA$2, 'FS Ann'!J$2)</f>
        <v>0</v>
      </c>
      <c r="K71" s="9">
        <f xml:space="preserve"> SUMIFS( 'FS Qtr'!$J71:$EA71, 'FS Qtr'!$J$2:$EA$2, 'FS Ann'!K$2)</f>
        <v>0</v>
      </c>
      <c r="L71" s="9">
        <f xml:space="preserve"> SUMIFS( 'FS Qtr'!$J71:$EA71, 'FS Qtr'!$J$2:$EA$2, 'FS Ann'!L$2)</f>
        <v>0</v>
      </c>
      <c r="M71" s="9">
        <f xml:space="preserve"> SUMIFS( 'FS Qtr'!$J71:$EA71, 'FS Qtr'!$J$2:$EA$2, 'FS Ann'!M$2)</f>
        <v>0</v>
      </c>
      <c r="N71" s="9">
        <f xml:space="preserve"> SUMIFS( 'FS Qtr'!$J71:$EA71, 'FS Qtr'!$J$2:$EA$2, 'FS Ann'!N$2)</f>
        <v>0</v>
      </c>
      <c r="O71" s="9">
        <f xml:space="preserve"> SUMIFS( 'FS Qtr'!$J71:$EA71, 'FS Qtr'!$J$2:$EA$2, 'FS Ann'!O$2)</f>
        <v>0</v>
      </c>
      <c r="P71" s="9">
        <f xml:space="preserve"> SUMIFS( 'FS Qtr'!$J71:$EA71, 'FS Qtr'!$J$2:$EA$2, 'FS Ann'!P$2)</f>
        <v>0</v>
      </c>
      <c r="Q71" s="9">
        <f xml:space="preserve"> SUMIFS( 'FS Qtr'!$J71:$EA71, 'FS Qtr'!$J$2:$EA$2, 'FS Ann'!Q$2)</f>
        <v>0</v>
      </c>
      <c r="R71" s="9">
        <f xml:space="preserve"> SUMIFS( 'FS Qtr'!$J71:$EA71, 'FS Qtr'!$J$2:$EA$2, 'FS Ann'!R$2)</f>
        <v>0</v>
      </c>
      <c r="S71" s="9">
        <f xml:space="preserve"> SUMIFS( 'FS Qtr'!$J71:$EA71, 'FS Qtr'!$J$2:$EA$2, 'FS Ann'!S$2)</f>
        <v>0</v>
      </c>
      <c r="T71" s="9">
        <f xml:space="preserve"> SUMIFS( 'FS Qtr'!$J71:$EA71, 'FS Qtr'!$J$2:$EA$2, 'FS Ann'!T$2)</f>
        <v>0</v>
      </c>
      <c r="U71" s="9">
        <f xml:space="preserve"> SUMIFS( 'FS Qtr'!$J71:$EA71, 'FS Qtr'!$J$2:$EA$2, 'FS Ann'!U$2)</f>
        <v>0</v>
      </c>
      <c r="V71" s="9">
        <f xml:space="preserve"> SUMIFS( 'FS Qtr'!$J71:$EA71, 'FS Qtr'!$J$2:$EA$2, 'FS Ann'!V$2)</f>
        <v>0</v>
      </c>
      <c r="W71" s="9">
        <f xml:space="preserve"> SUMIFS( 'FS Qtr'!$J71:$EA71, 'FS Qtr'!$J$2:$EA$2, 'FS Ann'!W$2)</f>
        <v>0</v>
      </c>
      <c r="X71" s="9">
        <f xml:space="preserve"> SUMIFS( 'FS Qtr'!$J71:$EA71, 'FS Qtr'!$J$2:$EA$2, 'FS Ann'!X$2)</f>
        <v>0</v>
      </c>
      <c r="Y71" s="9">
        <f xml:space="preserve"> SUMIFS( 'FS Qtr'!$J71:$EA71, 'FS Qtr'!$J$2:$EA$2, 'FS Ann'!Y$2)</f>
        <v>0</v>
      </c>
      <c r="Z71" s="9">
        <f xml:space="preserve"> SUMIFS( 'FS Qtr'!$J71:$EA71, 'FS Qtr'!$J$2:$EA$2, 'FS Ann'!Z$2)</f>
        <v>0</v>
      </c>
      <c r="AA71" s="9">
        <f xml:space="preserve"> SUMIFS( 'FS Qtr'!$J71:$EA71, 'FS Qtr'!$J$2:$EA$2, 'FS Ann'!AA$2)</f>
        <v>0</v>
      </c>
      <c r="AB71" s="9">
        <f xml:space="preserve"> SUMIFS( 'FS Qtr'!$J71:$EA71, 'FS Qtr'!$J$2:$EA$2, 'FS Ann'!AB$2)</f>
        <v>0</v>
      </c>
      <c r="AC71" s="9">
        <f xml:space="preserve"> SUMIFS( 'FS Qtr'!$J71:$EA71, 'FS Qtr'!$J$2:$EA$2, 'FS Ann'!AC$2)</f>
        <v>0</v>
      </c>
      <c r="AD71" s="9">
        <f xml:space="preserve"> SUMIFS( 'FS Qtr'!$J71:$EA71, 'FS Qtr'!$J$2:$EA$2, 'FS Ann'!AD$2)</f>
        <v>0</v>
      </c>
      <c r="AE71" s="9">
        <f xml:space="preserve"> SUMIFS( 'FS Qtr'!$J71:$EA71, 'FS Qtr'!$J$2:$EA$2, 'FS Ann'!AE$2)</f>
        <v>0</v>
      </c>
      <c r="AF71" s="9">
        <f xml:space="preserve"> SUMIFS( 'FS Qtr'!$J71:$EA71, 'FS Qtr'!$J$2:$EA$2, 'FS Ann'!AF$2)</f>
        <v>0</v>
      </c>
      <c r="AG71" s="9">
        <f xml:space="preserve"> SUMIFS( 'FS Qtr'!$J71:$EA71, 'FS Qtr'!$J$2:$EA$2, 'FS Ann'!AG$2)</f>
        <v>0</v>
      </c>
      <c r="AH71" s="9">
        <f xml:space="preserve"> SUMIFS( 'FS Qtr'!$J71:$EA71, 'FS Qtr'!$J$2:$EA$2, 'FS Ann'!AH$2)</f>
        <v>0</v>
      </c>
      <c r="AI71" s="9">
        <f xml:space="preserve"> SUMIFS( 'FS Qtr'!$J71:$EA71, 'FS Qtr'!$J$2:$EA$2, 'FS Ann'!AI$2)</f>
        <v>0</v>
      </c>
      <c r="AJ71" s="9">
        <f xml:space="preserve"> SUMIFS( 'FS Qtr'!$J71:$EA71, 'FS Qtr'!$J$2:$EA$2, 'FS Ann'!AJ$2)</f>
        <v>0</v>
      </c>
      <c r="AK71" s="9">
        <f xml:space="preserve"> SUMIFS( 'FS Qtr'!$J71:$EA71, 'FS Qtr'!$J$2:$EA$2, 'FS Ann'!AK$2)</f>
        <v>0</v>
      </c>
      <c r="AL71" s="9">
        <f xml:space="preserve"> SUMIFS( 'FS Qtr'!$J71:$EA71, 'FS Qtr'!$J$2:$EA$2, 'FS Ann'!AL$2)</f>
        <v>0</v>
      </c>
      <c r="AM71" s="9">
        <f xml:space="preserve"> SUMIFS( 'FS Qtr'!$J71:$EA71, 'FS Qtr'!$J$2:$EA$2, 'FS Ann'!AM$2)</f>
        <v>0</v>
      </c>
      <c r="AN71" s="9">
        <f xml:space="preserve"> SUMIFS( 'FS Qtr'!$J71:$EA71, 'FS Qtr'!$J$2:$EA$2, 'FS Ann'!AN$2)</f>
        <v>0</v>
      </c>
    </row>
    <row r="72" spans="1:40" outlineLevel="1" x14ac:dyDescent="0.35">
      <c r="A72" s="1"/>
      <c r="B72" s="1"/>
      <c r="C72" s="11"/>
      <c r="D72" s="54"/>
      <c r="E72" s="9" t="str">
        <f xml:space="preserve"> 'FS Qtr'!E72</f>
        <v>[RCF balance]</v>
      </c>
      <c r="F72" s="9">
        <f xml:space="preserve"> 'FS Qtr'!F72</f>
        <v>0</v>
      </c>
      <c r="G72" s="370">
        <f xml:space="preserve"> 'FS Qtr'!G72</f>
        <v>0</v>
      </c>
      <c r="H72" s="9"/>
      <c r="I72" s="9"/>
      <c r="J72" s="9">
        <f xml:space="preserve"> SUMIFS( 'FS Qtr'!$J72:$EA72, 'FS Qtr'!$J$2:$EA$2, 'FS Ann'!J$2)</f>
        <v>0</v>
      </c>
      <c r="K72" s="9">
        <f xml:space="preserve"> SUMIFS( 'FS Qtr'!$J72:$EA72, 'FS Qtr'!$J$2:$EA$2, 'FS Ann'!K$2)</f>
        <v>0</v>
      </c>
      <c r="L72" s="9">
        <f xml:space="preserve"> SUMIFS( 'FS Qtr'!$J72:$EA72, 'FS Qtr'!$J$2:$EA$2, 'FS Ann'!L$2)</f>
        <v>0</v>
      </c>
      <c r="M72" s="9">
        <f xml:space="preserve"> SUMIFS( 'FS Qtr'!$J72:$EA72, 'FS Qtr'!$J$2:$EA$2, 'FS Ann'!M$2)</f>
        <v>0</v>
      </c>
      <c r="N72" s="9">
        <f xml:space="preserve"> SUMIFS( 'FS Qtr'!$J72:$EA72, 'FS Qtr'!$J$2:$EA$2, 'FS Ann'!N$2)</f>
        <v>0</v>
      </c>
      <c r="O72" s="9">
        <f xml:space="preserve"> SUMIFS( 'FS Qtr'!$J72:$EA72, 'FS Qtr'!$J$2:$EA$2, 'FS Ann'!O$2)</f>
        <v>0</v>
      </c>
      <c r="P72" s="9">
        <f xml:space="preserve"> SUMIFS( 'FS Qtr'!$J72:$EA72, 'FS Qtr'!$J$2:$EA$2, 'FS Ann'!P$2)</f>
        <v>0</v>
      </c>
      <c r="Q72" s="9">
        <f xml:space="preserve"> SUMIFS( 'FS Qtr'!$J72:$EA72, 'FS Qtr'!$J$2:$EA$2, 'FS Ann'!Q$2)</f>
        <v>0</v>
      </c>
      <c r="R72" s="9">
        <f xml:space="preserve"> SUMIFS( 'FS Qtr'!$J72:$EA72, 'FS Qtr'!$J$2:$EA$2, 'FS Ann'!R$2)</f>
        <v>0</v>
      </c>
      <c r="S72" s="9">
        <f xml:space="preserve"> SUMIFS( 'FS Qtr'!$J72:$EA72, 'FS Qtr'!$J$2:$EA$2, 'FS Ann'!S$2)</f>
        <v>0</v>
      </c>
      <c r="T72" s="9">
        <f xml:space="preserve"> SUMIFS( 'FS Qtr'!$J72:$EA72, 'FS Qtr'!$J$2:$EA$2, 'FS Ann'!T$2)</f>
        <v>0</v>
      </c>
      <c r="U72" s="9">
        <f xml:space="preserve"> SUMIFS( 'FS Qtr'!$J72:$EA72, 'FS Qtr'!$J$2:$EA$2, 'FS Ann'!U$2)</f>
        <v>0</v>
      </c>
      <c r="V72" s="9">
        <f xml:space="preserve"> SUMIFS( 'FS Qtr'!$J72:$EA72, 'FS Qtr'!$J$2:$EA$2, 'FS Ann'!V$2)</f>
        <v>0</v>
      </c>
      <c r="W72" s="9">
        <f xml:space="preserve"> SUMIFS( 'FS Qtr'!$J72:$EA72, 'FS Qtr'!$J$2:$EA$2, 'FS Ann'!W$2)</f>
        <v>0</v>
      </c>
      <c r="X72" s="9">
        <f xml:space="preserve"> SUMIFS( 'FS Qtr'!$J72:$EA72, 'FS Qtr'!$J$2:$EA$2, 'FS Ann'!X$2)</f>
        <v>0</v>
      </c>
      <c r="Y72" s="9">
        <f xml:space="preserve"> SUMIFS( 'FS Qtr'!$J72:$EA72, 'FS Qtr'!$J$2:$EA$2, 'FS Ann'!Y$2)</f>
        <v>0</v>
      </c>
      <c r="Z72" s="9">
        <f xml:space="preserve"> SUMIFS( 'FS Qtr'!$J72:$EA72, 'FS Qtr'!$J$2:$EA$2, 'FS Ann'!Z$2)</f>
        <v>0</v>
      </c>
      <c r="AA72" s="9">
        <f xml:space="preserve"> SUMIFS( 'FS Qtr'!$J72:$EA72, 'FS Qtr'!$J$2:$EA$2, 'FS Ann'!AA$2)</f>
        <v>0</v>
      </c>
      <c r="AB72" s="9">
        <f xml:space="preserve"> SUMIFS( 'FS Qtr'!$J72:$EA72, 'FS Qtr'!$J$2:$EA$2, 'FS Ann'!AB$2)</f>
        <v>0</v>
      </c>
      <c r="AC72" s="9">
        <f xml:space="preserve"> SUMIFS( 'FS Qtr'!$J72:$EA72, 'FS Qtr'!$J$2:$EA$2, 'FS Ann'!AC$2)</f>
        <v>0</v>
      </c>
      <c r="AD72" s="9">
        <f xml:space="preserve"> SUMIFS( 'FS Qtr'!$J72:$EA72, 'FS Qtr'!$J$2:$EA$2, 'FS Ann'!AD$2)</f>
        <v>0</v>
      </c>
      <c r="AE72" s="9">
        <f xml:space="preserve"> SUMIFS( 'FS Qtr'!$J72:$EA72, 'FS Qtr'!$J$2:$EA$2, 'FS Ann'!AE$2)</f>
        <v>0</v>
      </c>
      <c r="AF72" s="9">
        <f xml:space="preserve"> SUMIFS( 'FS Qtr'!$J72:$EA72, 'FS Qtr'!$J$2:$EA$2, 'FS Ann'!AF$2)</f>
        <v>0</v>
      </c>
      <c r="AG72" s="9">
        <f xml:space="preserve"> SUMIFS( 'FS Qtr'!$J72:$EA72, 'FS Qtr'!$J$2:$EA$2, 'FS Ann'!AG$2)</f>
        <v>0</v>
      </c>
      <c r="AH72" s="9">
        <f xml:space="preserve"> SUMIFS( 'FS Qtr'!$J72:$EA72, 'FS Qtr'!$J$2:$EA$2, 'FS Ann'!AH$2)</f>
        <v>0</v>
      </c>
      <c r="AI72" s="9">
        <f xml:space="preserve"> SUMIFS( 'FS Qtr'!$J72:$EA72, 'FS Qtr'!$J$2:$EA$2, 'FS Ann'!AI$2)</f>
        <v>0</v>
      </c>
      <c r="AJ72" s="9">
        <f xml:space="preserve"> SUMIFS( 'FS Qtr'!$J72:$EA72, 'FS Qtr'!$J$2:$EA$2, 'FS Ann'!AJ$2)</f>
        <v>0</v>
      </c>
      <c r="AK72" s="9">
        <f xml:space="preserve"> SUMIFS( 'FS Qtr'!$J72:$EA72, 'FS Qtr'!$J$2:$EA$2, 'FS Ann'!AK$2)</f>
        <v>0</v>
      </c>
      <c r="AL72" s="9">
        <f xml:space="preserve"> SUMIFS( 'FS Qtr'!$J72:$EA72, 'FS Qtr'!$J$2:$EA$2, 'FS Ann'!AL$2)</f>
        <v>0</v>
      </c>
      <c r="AM72" s="9">
        <f xml:space="preserve"> SUMIFS( 'FS Qtr'!$J72:$EA72, 'FS Qtr'!$J$2:$EA$2, 'FS Ann'!AM$2)</f>
        <v>0</v>
      </c>
      <c r="AN72" s="9">
        <f xml:space="preserve"> SUMIFS( 'FS Qtr'!$J72:$EA72, 'FS Qtr'!$J$2:$EA$2, 'FS Ann'!AN$2)</f>
        <v>0</v>
      </c>
    </row>
    <row r="73" spans="1:40" outlineLevel="1" x14ac:dyDescent="0.35">
      <c r="A73" s="1"/>
      <c r="B73" s="1"/>
      <c r="C73" s="11"/>
      <c r="D73" s="54"/>
      <c r="E73" s="9" t="str">
        <f xml:space="preserve"> 'FS Qtr'!E73</f>
        <v>Share capital balance</v>
      </c>
      <c r="F73" s="9">
        <f xml:space="preserve"> 'FS Qtr'!F73</f>
        <v>0</v>
      </c>
      <c r="G73" s="370" t="str">
        <f xml:space="preserve"> 'FS Qtr'!G73</f>
        <v>$ 000s</v>
      </c>
      <c r="H73" s="9"/>
      <c r="I73" s="9"/>
      <c r="J73" s="9">
        <f xml:space="preserve"> SUMIFS( 'FS Qtr'!$J73:$EA73, 'FS Qtr'!$J$2:$EA$2, 'FS Ann'!J$2)</f>
        <v>0</v>
      </c>
      <c r="K73" s="9">
        <f xml:space="preserve"> SUMIFS( 'FS Qtr'!$J73:$EA73, 'FS Qtr'!$J$2:$EA$2, 'FS Ann'!K$2)</f>
        <v>100000</v>
      </c>
      <c r="L73" s="9">
        <f xml:space="preserve"> SUMIFS( 'FS Qtr'!$J73:$EA73, 'FS Qtr'!$J$2:$EA$2, 'FS Ann'!L$2)</f>
        <v>100000</v>
      </c>
      <c r="M73" s="9">
        <f xml:space="preserve"> SUMIFS( 'FS Qtr'!$J73:$EA73, 'FS Qtr'!$J$2:$EA$2, 'FS Ann'!M$2)</f>
        <v>100000</v>
      </c>
      <c r="N73" s="9">
        <f xml:space="preserve"> SUMIFS( 'FS Qtr'!$J73:$EA73, 'FS Qtr'!$J$2:$EA$2, 'FS Ann'!N$2)</f>
        <v>100000</v>
      </c>
      <c r="O73" s="9">
        <f xml:space="preserve"> SUMIFS( 'FS Qtr'!$J73:$EA73, 'FS Qtr'!$J$2:$EA$2, 'FS Ann'!O$2)</f>
        <v>100000</v>
      </c>
      <c r="P73" s="9">
        <f xml:space="preserve"> SUMIFS( 'FS Qtr'!$J73:$EA73, 'FS Qtr'!$J$2:$EA$2, 'FS Ann'!P$2)</f>
        <v>100000</v>
      </c>
      <c r="Q73" s="9">
        <f xml:space="preserve"> SUMIFS( 'FS Qtr'!$J73:$EA73, 'FS Qtr'!$J$2:$EA$2, 'FS Ann'!Q$2)</f>
        <v>100000</v>
      </c>
      <c r="R73" s="9">
        <f xml:space="preserve"> SUMIFS( 'FS Qtr'!$J73:$EA73, 'FS Qtr'!$J$2:$EA$2, 'FS Ann'!R$2)</f>
        <v>100000</v>
      </c>
      <c r="S73" s="9">
        <f xml:space="preserve"> SUMIFS( 'FS Qtr'!$J73:$EA73, 'FS Qtr'!$J$2:$EA$2, 'FS Ann'!S$2)</f>
        <v>100000</v>
      </c>
      <c r="T73" s="9">
        <f xml:space="preserve"> SUMIFS( 'FS Qtr'!$J73:$EA73, 'FS Qtr'!$J$2:$EA$2, 'FS Ann'!T$2)</f>
        <v>100000</v>
      </c>
      <c r="U73" s="9">
        <f xml:space="preserve"> SUMIFS( 'FS Qtr'!$J73:$EA73, 'FS Qtr'!$J$2:$EA$2, 'FS Ann'!U$2)</f>
        <v>100000</v>
      </c>
      <c r="V73" s="9">
        <f xml:space="preserve"> SUMIFS( 'FS Qtr'!$J73:$EA73, 'FS Qtr'!$J$2:$EA$2, 'FS Ann'!V$2)</f>
        <v>100000</v>
      </c>
      <c r="W73" s="9">
        <f xml:space="preserve"> SUMIFS( 'FS Qtr'!$J73:$EA73, 'FS Qtr'!$J$2:$EA$2, 'FS Ann'!W$2)</f>
        <v>100000</v>
      </c>
      <c r="X73" s="9">
        <f xml:space="preserve"> SUMIFS( 'FS Qtr'!$J73:$EA73, 'FS Qtr'!$J$2:$EA$2, 'FS Ann'!X$2)</f>
        <v>100000</v>
      </c>
      <c r="Y73" s="9">
        <f xml:space="preserve"> SUMIFS( 'FS Qtr'!$J73:$EA73, 'FS Qtr'!$J$2:$EA$2, 'FS Ann'!Y$2)</f>
        <v>100000</v>
      </c>
      <c r="Z73" s="9">
        <f xml:space="preserve"> SUMIFS( 'FS Qtr'!$J73:$EA73, 'FS Qtr'!$J$2:$EA$2, 'FS Ann'!Z$2)</f>
        <v>100000</v>
      </c>
      <c r="AA73" s="9">
        <f xml:space="preserve"> SUMIFS( 'FS Qtr'!$J73:$EA73, 'FS Qtr'!$J$2:$EA$2, 'FS Ann'!AA$2)</f>
        <v>100000</v>
      </c>
      <c r="AB73" s="9">
        <f xml:space="preserve"> SUMIFS( 'FS Qtr'!$J73:$EA73, 'FS Qtr'!$J$2:$EA$2, 'FS Ann'!AB$2)</f>
        <v>100000</v>
      </c>
      <c r="AC73" s="9">
        <f xml:space="preserve"> SUMIFS( 'FS Qtr'!$J73:$EA73, 'FS Qtr'!$J$2:$EA$2, 'FS Ann'!AC$2)</f>
        <v>100000</v>
      </c>
      <c r="AD73" s="9">
        <f xml:space="preserve"> SUMIFS( 'FS Qtr'!$J73:$EA73, 'FS Qtr'!$J$2:$EA$2, 'FS Ann'!AD$2)</f>
        <v>100000</v>
      </c>
      <c r="AE73" s="9">
        <f xml:space="preserve"> SUMIFS( 'FS Qtr'!$J73:$EA73, 'FS Qtr'!$J$2:$EA$2, 'FS Ann'!AE$2)</f>
        <v>100000</v>
      </c>
      <c r="AF73" s="9">
        <f xml:space="preserve"> SUMIFS( 'FS Qtr'!$J73:$EA73, 'FS Qtr'!$J$2:$EA$2, 'FS Ann'!AF$2)</f>
        <v>100000</v>
      </c>
      <c r="AG73" s="9">
        <f xml:space="preserve"> SUMIFS( 'FS Qtr'!$J73:$EA73, 'FS Qtr'!$J$2:$EA$2, 'FS Ann'!AG$2)</f>
        <v>100000</v>
      </c>
      <c r="AH73" s="9">
        <f xml:space="preserve"> SUMIFS( 'FS Qtr'!$J73:$EA73, 'FS Qtr'!$J$2:$EA$2, 'FS Ann'!AH$2)</f>
        <v>100000</v>
      </c>
      <c r="AI73" s="9">
        <f xml:space="preserve"> SUMIFS( 'FS Qtr'!$J73:$EA73, 'FS Qtr'!$J$2:$EA$2, 'FS Ann'!AI$2)</f>
        <v>100000</v>
      </c>
      <c r="AJ73" s="9">
        <f xml:space="preserve"> SUMIFS( 'FS Qtr'!$J73:$EA73, 'FS Qtr'!$J$2:$EA$2, 'FS Ann'!AJ$2)</f>
        <v>100000</v>
      </c>
      <c r="AK73" s="9">
        <f xml:space="preserve"> SUMIFS( 'FS Qtr'!$J73:$EA73, 'FS Qtr'!$J$2:$EA$2, 'FS Ann'!AK$2)</f>
        <v>100000</v>
      </c>
      <c r="AL73" s="9">
        <f xml:space="preserve"> SUMIFS( 'FS Qtr'!$J73:$EA73, 'FS Qtr'!$J$2:$EA$2, 'FS Ann'!AL$2)</f>
        <v>100000</v>
      </c>
      <c r="AM73" s="9">
        <f xml:space="preserve"> SUMIFS( 'FS Qtr'!$J73:$EA73, 'FS Qtr'!$J$2:$EA$2, 'FS Ann'!AM$2)</f>
        <v>100000</v>
      </c>
      <c r="AN73" s="9">
        <f xml:space="preserve"> SUMIFS( 'FS Qtr'!$J73:$EA73, 'FS Qtr'!$J$2:$EA$2, 'FS Ann'!AN$2)</f>
        <v>100000</v>
      </c>
    </row>
    <row r="74" spans="1:40" outlineLevel="1" x14ac:dyDescent="0.35">
      <c r="A74" s="176"/>
      <c r="B74" s="176"/>
      <c r="C74" s="177"/>
      <c r="D74" s="180"/>
      <c r="E74" s="9" t="str">
        <f xml:space="preserve"> 'FS Qtr'!E74</f>
        <v>Retained earnings balance</v>
      </c>
      <c r="F74" s="9">
        <f xml:space="preserve"> 'FS Qtr'!F74</f>
        <v>0</v>
      </c>
      <c r="G74" s="370" t="str">
        <f xml:space="preserve"> 'FS Qtr'!G74</f>
        <v>$ 000s</v>
      </c>
      <c r="H74" s="9"/>
      <c r="I74" s="9"/>
      <c r="J74" s="9">
        <f xml:space="preserve"> SUMIFS( 'FS Qtr'!$J74:$EA74, 'FS Qtr'!$J$2:$EA$2, 'FS Ann'!J$2)</f>
        <v>0</v>
      </c>
      <c r="K74" s="9">
        <f xml:space="preserve"> SUMIFS( 'FS Qtr'!$J74:$EA74, 'FS Qtr'!$J$2:$EA$2, 'FS Ann'!K$2)</f>
        <v>0</v>
      </c>
      <c r="L74" s="9">
        <f xml:space="preserve"> SUMIFS( 'FS Qtr'!$J74:$EA74, 'FS Qtr'!$J$2:$EA$2, 'FS Ann'!L$2)</f>
        <v>1501.2728540885414</v>
      </c>
      <c r="M74" s="9">
        <f xml:space="preserve"> SUMIFS( 'FS Qtr'!$J74:$EA74, 'FS Qtr'!$J$2:$EA$2, 'FS Ann'!M$2)</f>
        <v>1490.5998450482921</v>
      </c>
      <c r="N74" s="9">
        <f xml:space="preserve"> SUMIFS( 'FS Qtr'!$J74:$EA74, 'FS Qtr'!$J$2:$EA$2, 'FS Ann'!N$2)</f>
        <v>1463.6525672529058</v>
      </c>
      <c r="O74" s="9">
        <f xml:space="preserve"> SUMIFS( 'FS Qtr'!$J74:$EA74, 'FS Qtr'!$J$2:$EA$2, 'FS Ann'!O$2)</f>
        <v>1469.2181956813215</v>
      </c>
      <c r="P74" s="9">
        <f xml:space="preserve"> SUMIFS( 'FS Qtr'!$J74:$EA74, 'FS Qtr'!$J$2:$EA$2, 'FS Ann'!P$2)</f>
        <v>1458.5070474693957</v>
      </c>
      <c r="Q74" s="9">
        <f xml:space="preserve"> SUMIFS( 'FS Qtr'!$J74:$EA74, 'FS Qtr'!$J$2:$EA$2, 'FS Ann'!Q$2)</f>
        <v>1447.7806445093884</v>
      </c>
      <c r="R74" s="9">
        <f xml:space="preserve"> SUMIFS( 'FS Qtr'!$J74:$EA74, 'FS Qtr'!$J$2:$EA$2, 'FS Ann'!R$2)</f>
        <v>1421.2460586251823</v>
      </c>
      <c r="S74" s="9">
        <f xml:space="preserve"> SUMIFS( 'FS Qtr'!$J74:$EA74, 'FS Qtr'!$J$2:$EA$2, 'FS Ann'!S$2)</f>
        <v>1426.2768317973464</v>
      </c>
      <c r="T74" s="9">
        <f xml:space="preserve"> SUMIFS( 'FS Qtr'!$J74:$EA74, 'FS Qtr'!$J$2:$EA$2, 'FS Ann'!T$2)</f>
        <v>1415.4967469723397</v>
      </c>
      <c r="U74" s="9">
        <f xml:space="preserve"> SUMIFS( 'FS Qtr'!$J74:$EA74, 'FS Qtr'!$J$2:$EA$2, 'FS Ann'!U$2)</f>
        <v>1404.6960563349389</v>
      </c>
      <c r="V74" s="9">
        <f xml:space="preserve"> SUMIFS( 'FS Qtr'!$J74:$EA74, 'FS Qtr'!$J$2:$EA$2, 'FS Ann'!V$2)</f>
        <v>1378.5560767258448</v>
      </c>
      <c r="W74" s="9">
        <f xml:space="preserve"> SUMIFS( 'FS Qtr'!$J74:$EA74, 'FS Qtr'!$J$2:$EA$2, 'FS Ann'!W$2)</f>
        <v>1383.0272607399497</v>
      </c>
      <c r="X74" s="9">
        <f xml:space="preserve"> SUMIFS( 'FS Qtr'!$J74:$EA74, 'FS Qtr'!$J$2:$EA$2, 'FS Ann'!X$2)</f>
        <v>1372.1562988204291</v>
      </c>
      <c r="Y74" s="9">
        <f xml:space="preserve"> SUMIFS( 'FS Qtr'!$J74:$EA74, 'FS Qtr'!$J$2:$EA$2, 'FS Ann'!Y$2)</f>
        <v>1361.2590161709875</v>
      </c>
      <c r="Z74" s="9">
        <f xml:space="preserve"> SUMIFS( 'FS Qtr'!$J74:$EA74, 'FS Qtr'!$J$2:$EA$2, 'FS Ann'!Z$2)</f>
        <v>1335.495089212571</v>
      </c>
      <c r="AA74" s="9">
        <f xml:space="preserve"> SUMIFS( 'FS Qtr'!$J74:$EA74, 'FS Qtr'!$J$2:$EA$2, 'FS Ann'!AA$2)</f>
        <v>1339.3795064257852</v>
      </c>
      <c r="AB74" s="9">
        <f xml:space="preserve"> SUMIFS( 'FS Qtr'!$J74:$EA74, 'FS Qtr'!$J$2:$EA$2, 'FS Ann'!AB$2)</f>
        <v>1328.394224572738</v>
      </c>
      <c r="AC74" s="9">
        <f xml:space="preserve"> SUMIFS( 'FS Qtr'!$J74:$EA74, 'FS Qtr'!$J$2:$EA$2, 'FS Ann'!AC$2)</f>
        <v>1317.3765113999702</v>
      </c>
      <c r="AD74" s="9">
        <f xml:space="preserve"> SUMIFS( 'FS Qtr'!$J74:$EA74, 'FS Qtr'!$J$2:$EA$2, 'FS Ann'!AD$2)</f>
        <v>1291.9695561710132</v>
      </c>
      <c r="AE74" s="9">
        <f xml:space="preserve"> SUMIFS( 'FS Qtr'!$J74:$EA74, 'FS Qtr'!$J$2:$EA$2, 'FS Ann'!AE$2)</f>
        <v>1295.2373898801316</v>
      </c>
      <c r="AF74" s="9">
        <f xml:space="preserve"> SUMIFS( 'FS Qtr'!$J74:$EA74, 'FS Qtr'!$J$2:$EA$2, 'FS Ann'!AF$2)</f>
        <v>1284.1127117683991</v>
      </c>
      <c r="AG74" s="9">
        <f xml:space="preserve"> SUMIFS( 'FS Qtr'!$J74:$EA74, 'FS Qtr'!$J$2:$EA$2, 'FS Ann'!AG$2)</f>
        <v>1272.9490616440521</v>
      </c>
      <c r="AH74" s="9">
        <f xml:space="preserve"> SUMIFS( 'FS Qtr'!$J74:$EA74, 'FS Qtr'!$J$2:$EA$2, 'FS Ann'!AH$2)</f>
        <v>1247.8794060948944</v>
      </c>
      <c r="AI74" s="9">
        <f xml:space="preserve"> SUMIFS( 'FS Qtr'!$J74:$EA74, 'FS Qtr'!$J$2:$EA$2, 'FS Ann'!AI$2)</f>
        <v>1250.4979888398107</v>
      </c>
      <c r="AJ74" s="9">
        <f xml:space="preserve"> SUMIFS( 'FS Qtr'!$J74:$EA74, 'FS Qtr'!$J$2:$EA$2, 'FS Ann'!AJ$2)</f>
        <v>1239.2070627614698</v>
      </c>
      <c r="AK74" s="9">
        <f xml:space="preserve"> SUMIFS( 'FS Qtr'!$J74:$EA74, 'FS Qtr'!$J$2:$EA$2, 'FS Ann'!AK$2)</f>
        <v>3.637978807091713E-12</v>
      </c>
      <c r="AL74" s="9">
        <f xml:space="preserve"> SUMIFS( 'FS Qtr'!$J74:$EA74, 'FS Qtr'!$J$2:$EA$2, 'FS Ann'!AL$2)</f>
        <v>3.637978807091713E-12</v>
      </c>
      <c r="AM74" s="9">
        <f xml:space="preserve"> SUMIFS( 'FS Qtr'!$J74:$EA74, 'FS Qtr'!$J$2:$EA$2, 'FS Ann'!AM$2)</f>
        <v>3.637978807091713E-12</v>
      </c>
      <c r="AN74" s="9">
        <f xml:space="preserve"> SUMIFS( 'FS Qtr'!$J74:$EA74, 'FS Qtr'!$J$2:$EA$2, 'FS Ann'!AN$2)</f>
        <v>3.637978807091713E-12</v>
      </c>
    </row>
    <row r="75" spans="1:40" outlineLevel="1" x14ac:dyDescent="0.35">
      <c r="A75" s="1"/>
      <c r="B75" s="1"/>
      <c r="C75" s="11"/>
      <c r="D75" s="54"/>
      <c r="E75" s="55" t="s">
        <v>60</v>
      </c>
      <c r="F75" s="55"/>
      <c r="G75" s="306" t="str">
        <f>SMU</f>
        <v>$ 000s</v>
      </c>
      <c r="H75" s="55"/>
      <c r="I75" s="55"/>
      <c r="J75" s="55">
        <f xml:space="preserve"> SUM(J69:J74)</f>
        <v>0</v>
      </c>
      <c r="K75" s="55">
        <f t="shared" ref="K75:AN75" si="15" xml:space="preserve"> SUM(K69:K74)</f>
        <v>100000</v>
      </c>
      <c r="L75" s="55">
        <f t="shared" si="15"/>
        <v>101628.79166666667</v>
      </c>
      <c r="M75" s="55">
        <f t="shared" si="15"/>
        <v>101620.68822553896</v>
      </c>
      <c r="N75" s="55">
        <f t="shared" si="15"/>
        <v>101594.90394509331</v>
      </c>
      <c r="O75" s="55">
        <f t="shared" si="15"/>
        <v>101604.60208959082</v>
      </c>
      <c r="P75" s="55">
        <f t="shared" si="15"/>
        <v>101596.61899461773</v>
      </c>
      <c r="Q75" s="55">
        <f t="shared" si="15"/>
        <v>101588.67561653507</v>
      </c>
      <c r="R75" s="55">
        <f t="shared" si="15"/>
        <v>101563.40063952934</v>
      </c>
      <c r="S75" s="55">
        <f t="shared" si="15"/>
        <v>101572.90722163815</v>
      </c>
      <c r="T75" s="55">
        <f t="shared" si="15"/>
        <v>101565.08181257526</v>
      </c>
      <c r="U75" s="55">
        <f t="shared" si="15"/>
        <v>101557.29533589579</v>
      </c>
      <c r="V75" s="55">
        <f t="shared" si="15"/>
        <v>101532.51960232487</v>
      </c>
      <c r="W75" s="55">
        <f t="shared" si="15"/>
        <v>101541.83840587687</v>
      </c>
      <c r="X75" s="55">
        <f t="shared" si="15"/>
        <v>101534.16756803669</v>
      </c>
      <c r="Y75" s="55">
        <f t="shared" si="15"/>
        <v>101526.53489356884</v>
      </c>
      <c r="Z75" s="55">
        <f t="shared" si="15"/>
        <v>101502.24854213763</v>
      </c>
      <c r="AA75" s="55">
        <f t="shared" si="15"/>
        <v>101511.3832762247</v>
      </c>
      <c r="AB75" s="55">
        <f t="shared" si="15"/>
        <v>101503.86395644248</v>
      </c>
      <c r="AC75" s="55">
        <f t="shared" si="15"/>
        <v>101496.38204621142</v>
      </c>
      <c r="AD75" s="55">
        <f t="shared" si="15"/>
        <v>101472.5754104098</v>
      </c>
      <c r="AE75" s="55">
        <f t="shared" si="15"/>
        <v>101481.52971086005</v>
      </c>
      <c r="AF75" s="55">
        <f t="shared" si="15"/>
        <v>101474.15891627865</v>
      </c>
      <c r="AG75" s="55">
        <f t="shared" si="15"/>
        <v>101466.82479231707</v>
      </c>
      <c r="AH75" s="55">
        <f t="shared" si="15"/>
        <v>101443.48839657249</v>
      </c>
      <c r="AI75" s="55">
        <f t="shared" si="15"/>
        <v>101452.26582739741</v>
      </c>
      <c r="AJ75" s="55">
        <f t="shared" si="15"/>
        <v>101445.04062427604</v>
      </c>
      <c r="AK75" s="55">
        <f t="shared" si="15"/>
        <v>100000</v>
      </c>
      <c r="AL75" s="55">
        <f t="shared" si="15"/>
        <v>100000</v>
      </c>
      <c r="AM75" s="55">
        <f t="shared" si="15"/>
        <v>100000</v>
      </c>
      <c r="AN75" s="55">
        <f t="shared" si="15"/>
        <v>100000</v>
      </c>
    </row>
    <row r="76" spans="1:40" outlineLevel="1" x14ac:dyDescent="0.35">
      <c r="A76" s="1"/>
      <c r="B76" s="1"/>
      <c r="C76" s="11"/>
      <c r="D76" s="54"/>
      <c r="E76" s="9"/>
      <c r="F76" s="9"/>
      <c r="G76" s="370"/>
      <c r="H76" s="9"/>
      <c r="I76" s="9"/>
      <c r="J76" s="9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</row>
    <row r="77" spans="1:40" x14ac:dyDescent="0.35">
      <c r="A77" s="1"/>
      <c r="B77" s="1"/>
      <c r="C77" s="11"/>
      <c r="D77" s="54"/>
      <c r="E77" s="9"/>
      <c r="F77" s="9"/>
      <c r="G77" s="370"/>
      <c r="H77" s="9"/>
      <c r="I77" s="9"/>
      <c r="J77" s="9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</row>
    <row r="78" spans="1:40" x14ac:dyDescent="0.35">
      <c r="A78" s="1" t="s">
        <v>74</v>
      </c>
      <c r="B78" s="1"/>
      <c r="C78" s="11"/>
      <c r="D78" s="54"/>
      <c r="E78" s="9"/>
      <c r="F78" s="9"/>
      <c r="G78" s="370"/>
      <c r="H78" s="9"/>
      <c r="I78" s="9"/>
      <c r="J78" s="9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</row>
    <row r="79" spans="1:40" outlineLevel="1" x14ac:dyDescent="0.35">
      <c r="A79" s="1"/>
      <c r="B79" s="1"/>
      <c r="C79" s="11"/>
      <c r="D79" s="54"/>
      <c r="E79" s="9"/>
      <c r="F79" s="9"/>
      <c r="G79" s="370"/>
      <c r="H79" s="9"/>
      <c r="I79" s="9"/>
      <c r="J79" s="9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</row>
    <row r="80" spans="1:40" outlineLevel="1" x14ac:dyDescent="0.35">
      <c r="A80" s="1"/>
      <c r="B80" s="1"/>
      <c r="C80" s="11"/>
      <c r="D80" s="54"/>
      <c r="E80" s="123" t="str">
        <f t="shared" ref="E80:AJ80" si="16" xml:space="preserve"> E$67</f>
        <v>Total assets</v>
      </c>
      <c r="F80" s="123">
        <f t="shared" si="16"/>
        <v>0</v>
      </c>
      <c r="G80" s="20" t="str">
        <f t="shared" si="16"/>
        <v>$ 000s</v>
      </c>
      <c r="H80" s="123">
        <f t="shared" si="16"/>
        <v>0</v>
      </c>
      <c r="I80" s="123">
        <f t="shared" si="16"/>
        <v>0</v>
      </c>
      <c r="J80" s="123">
        <f t="shared" si="16"/>
        <v>0</v>
      </c>
      <c r="K80" s="123">
        <f t="shared" si="16"/>
        <v>100000</v>
      </c>
      <c r="L80" s="123">
        <f t="shared" si="16"/>
        <v>101628.79166666667</v>
      </c>
      <c r="M80" s="123">
        <f t="shared" si="16"/>
        <v>101620.68822553896</v>
      </c>
      <c r="N80" s="123">
        <f t="shared" si="16"/>
        <v>101594.90394509329</v>
      </c>
      <c r="O80" s="123">
        <f t="shared" si="16"/>
        <v>101604.60208959083</v>
      </c>
      <c r="P80" s="123">
        <f t="shared" si="16"/>
        <v>101596.61899461773</v>
      </c>
      <c r="Q80" s="123">
        <f t="shared" si="16"/>
        <v>101588.67561653507</v>
      </c>
      <c r="R80" s="123">
        <f t="shared" si="16"/>
        <v>101563.40063952934</v>
      </c>
      <c r="S80" s="123">
        <f t="shared" si="16"/>
        <v>101572.90722163813</v>
      </c>
      <c r="T80" s="123">
        <f t="shared" si="16"/>
        <v>101565.08181257526</v>
      </c>
      <c r="U80" s="123">
        <f t="shared" si="16"/>
        <v>101557.29533589579</v>
      </c>
      <c r="V80" s="123">
        <f t="shared" si="16"/>
        <v>101532.51960232487</v>
      </c>
      <c r="W80" s="123">
        <f t="shared" si="16"/>
        <v>101541.83840587687</v>
      </c>
      <c r="X80" s="123">
        <f t="shared" si="16"/>
        <v>101534.16756803669</v>
      </c>
      <c r="Y80" s="123">
        <f t="shared" si="16"/>
        <v>101526.53489356884</v>
      </c>
      <c r="Z80" s="123">
        <f t="shared" si="16"/>
        <v>101502.24854213762</v>
      </c>
      <c r="AA80" s="123">
        <f t="shared" si="16"/>
        <v>101511.38327622469</v>
      </c>
      <c r="AB80" s="123">
        <f t="shared" si="16"/>
        <v>101503.86395644248</v>
      </c>
      <c r="AC80" s="123">
        <f t="shared" si="16"/>
        <v>101496.38204621142</v>
      </c>
      <c r="AD80" s="123">
        <f t="shared" si="16"/>
        <v>101472.5754104098</v>
      </c>
      <c r="AE80" s="123">
        <f t="shared" si="16"/>
        <v>101481.52971086005</v>
      </c>
      <c r="AF80" s="123">
        <f t="shared" si="16"/>
        <v>101474.15891627865</v>
      </c>
      <c r="AG80" s="123">
        <f t="shared" si="16"/>
        <v>101466.82479231707</v>
      </c>
      <c r="AH80" s="123">
        <f t="shared" si="16"/>
        <v>101443.48839657249</v>
      </c>
      <c r="AI80" s="123">
        <f t="shared" si="16"/>
        <v>101452.26582739741</v>
      </c>
      <c r="AJ80" s="123">
        <f t="shared" si="16"/>
        <v>101445.04062427604</v>
      </c>
      <c r="AK80" s="123">
        <f t="shared" ref="AK80:AN80" si="17" xml:space="preserve"> AK$67</f>
        <v>100000</v>
      </c>
      <c r="AL80" s="123">
        <f t="shared" si="17"/>
        <v>100000</v>
      </c>
      <c r="AM80" s="123">
        <f t="shared" si="17"/>
        <v>100000</v>
      </c>
      <c r="AN80" s="123">
        <f t="shared" si="17"/>
        <v>100000</v>
      </c>
    </row>
    <row r="81" spans="1:40" outlineLevel="1" x14ac:dyDescent="0.35">
      <c r="A81" s="1"/>
      <c r="B81" s="1"/>
      <c r="C81" s="11"/>
      <c r="D81" s="54"/>
      <c r="E81" s="123" t="str">
        <f t="shared" ref="E81:AJ81" si="18" xml:space="preserve"> E$75</f>
        <v>Total liabilities</v>
      </c>
      <c r="F81" s="123">
        <f t="shared" si="18"/>
        <v>0</v>
      </c>
      <c r="G81" s="20" t="str">
        <f t="shared" si="18"/>
        <v>$ 000s</v>
      </c>
      <c r="H81" s="123">
        <f t="shared" si="18"/>
        <v>0</v>
      </c>
      <c r="I81" s="123">
        <f t="shared" si="18"/>
        <v>0</v>
      </c>
      <c r="J81" s="123">
        <f t="shared" si="18"/>
        <v>0</v>
      </c>
      <c r="K81" s="123">
        <f t="shared" si="18"/>
        <v>100000</v>
      </c>
      <c r="L81" s="123">
        <f t="shared" si="18"/>
        <v>101628.79166666667</v>
      </c>
      <c r="M81" s="123">
        <f t="shared" si="18"/>
        <v>101620.68822553896</v>
      </c>
      <c r="N81" s="123">
        <f t="shared" si="18"/>
        <v>101594.90394509331</v>
      </c>
      <c r="O81" s="123">
        <f t="shared" si="18"/>
        <v>101604.60208959082</v>
      </c>
      <c r="P81" s="123">
        <f t="shared" si="18"/>
        <v>101596.61899461773</v>
      </c>
      <c r="Q81" s="123">
        <f t="shared" si="18"/>
        <v>101588.67561653507</v>
      </c>
      <c r="R81" s="123">
        <f t="shared" si="18"/>
        <v>101563.40063952934</v>
      </c>
      <c r="S81" s="123">
        <f t="shared" si="18"/>
        <v>101572.90722163815</v>
      </c>
      <c r="T81" s="123">
        <f t="shared" si="18"/>
        <v>101565.08181257526</v>
      </c>
      <c r="U81" s="123">
        <f t="shared" si="18"/>
        <v>101557.29533589579</v>
      </c>
      <c r="V81" s="123">
        <f t="shared" si="18"/>
        <v>101532.51960232487</v>
      </c>
      <c r="W81" s="123">
        <f t="shared" si="18"/>
        <v>101541.83840587687</v>
      </c>
      <c r="X81" s="123">
        <f t="shared" si="18"/>
        <v>101534.16756803669</v>
      </c>
      <c r="Y81" s="123">
        <f t="shared" si="18"/>
        <v>101526.53489356884</v>
      </c>
      <c r="Z81" s="123">
        <f t="shared" si="18"/>
        <v>101502.24854213763</v>
      </c>
      <c r="AA81" s="123">
        <f t="shared" si="18"/>
        <v>101511.3832762247</v>
      </c>
      <c r="AB81" s="123">
        <f t="shared" si="18"/>
        <v>101503.86395644248</v>
      </c>
      <c r="AC81" s="123">
        <f t="shared" si="18"/>
        <v>101496.38204621142</v>
      </c>
      <c r="AD81" s="123">
        <f t="shared" si="18"/>
        <v>101472.5754104098</v>
      </c>
      <c r="AE81" s="123">
        <f t="shared" si="18"/>
        <v>101481.52971086005</v>
      </c>
      <c r="AF81" s="123">
        <f t="shared" si="18"/>
        <v>101474.15891627865</v>
      </c>
      <c r="AG81" s="123">
        <f t="shared" si="18"/>
        <v>101466.82479231707</v>
      </c>
      <c r="AH81" s="123">
        <f t="shared" si="18"/>
        <v>101443.48839657249</v>
      </c>
      <c r="AI81" s="123">
        <f t="shared" si="18"/>
        <v>101452.26582739741</v>
      </c>
      <c r="AJ81" s="123">
        <f t="shared" si="18"/>
        <v>101445.04062427604</v>
      </c>
      <c r="AK81" s="123">
        <f t="shared" ref="AK81:AN81" si="19" xml:space="preserve"> AK$75</f>
        <v>100000</v>
      </c>
      <c r="AL81" s="123">
        <f t="shared" si="19"/>
        <v>100000</v>
      </c>
      <c r="AM81" s="123">
        <f t="shared" si="19"/>
        <v>100000</v>
      </c>
      <c r="AN81" s="123">
        <f t="shared" si="19"/>
        <v>100000</v>
      </c>
    </row>
    <row r="82" spans="1:40" outlineLevel="1" x14ac:dyDescent="0.35">
      <c r="A82" s="1"/>
      <c r="B82" s="1"/>
      <c r="C82" s="11"/>
      <c r="D82" s="54"/>
      <c r="E82" s="20" t="s">
        <v>97</v>
      </c>
      <c r="F82" s="244">
        <f xml:space="preserve"> IF(SUM(J82:AN82) &lt;&gt; 0, 1, 0)</f>
        <v>0</v>
      </c>
      <c r="G82" s="20" t="s">
        <v>20</v>
      </c>
      <c r="H82" s="20"/>
      <c r="I82" s="20"/>
      <c r="J82" s="244">
        <f t="shared" ref="J82:AN82" si="20" xml:space="preserve"> IF(ABS(J80 - J81) &gt; CHK_TOL, 1, 0)</f>
        <v>0</v>
      </c>
      <c r="K82" s="244">
        <f t="shared" si="20"/>
        <v>0</v>
      </c>
      <c r="L82" s="244">
        <f t="shared" si="20"/>
        <v>0</v>
      </c>
      <c r="M82" s="244">
        <f t="shared" si="20"/>
        <v>0</v>
      </c>
      <c r="N82" s="244">
        <f t="shared" si="20"/>
        <v>0</v>
      </c>
      <c r="O82" s="244">
        <f t="shared" si="20"/>
        <v>0</v>
      </c>
      <c r="P82" s="244">
        <f t="shared" si="20"/>
        <v>0</v>
      </c>
      <c r="Q82" s="244">
        <f t="shared" si="20"/>
        <v>0</v>
      </c>
      <c r="R82" s="244">
        <f t="shared" si="20"/>
        <v>0</v>
      </c>
      <c r="S82" s="244">
        <f t="shared" si="20"/>
        <v>0</v>
      </c>
      <c r="T82" s="244">
        <f t="shared" si="20"/>
        <v>0</v>
      </c>
      <c r="U82" s="244">
        <f t="shared" si="20"/>
        <v>0</v>
      </c>
      <c r="V82" s="244">
        <f t="shared" si="20"/>
        <v>0</v>
      </c>
      <c r="W82" s="244">
        <f t="shared" si="20"/>
        <v>0</v>
      </c>
      <c r="X82" s="244">
        <f t="shared" si="20"/>
        <v>0</v>
      </c>
      <c r="Y82" s="244">
        <f t="shared" si="20"/>
        <v>0</v>
      </c>
      <c r="Z82" s="244">
        <f t="shared" si="20"/>
        <v>0</v>
      </c>
      <c r="AA82" s="244">
        <f t="shared" si="20"/>
        <v>0</v>
      </c>
      <c r="AB82" s="244">
        <f t="shared" si="20"/>
        <v>0</v>
      </c>
      <c r="AC82" s="244">
        <f t="shared" si="20"/>
        <v>0</v>
      </c>
      <c r="AD82" s="244">
        <f t="shared" si="20"/>
        <v>0</v>
      </c>
      <c r="AE82" s="244">
        <f t="shared" si="20"/>
        <v>0</v>
      </c>
      <c r="AF82" s="244">
        <f t="shared" si="20"/>
        <v>0</v>
      </c>
      <c r="AG82" s="244">
        <f t="shared" si="20"/>
        <v>0</v>
      </c>
      <c r="AH82" s="244">
        <f t="shared" si="20"/>
        <v>0</v>
      </c>
      <c r="AI82" s="244">
        <f t="shared" si="20"/>
        <v>0</v>
      </c>
      <c r="AJ82" s="244">
        <f t="shared" si="20"/>
        <v>0</v>
      </c>
      <c r="AK82" s="244">
        <f t="shared" si="20"/>
        <v>0</v>
      </c>
      <c r="AL82" s="244">
        <f t="shared" si="20"/>
        <v>0</v>
      </c>
      <c r="AM82" s="244">
        <f t="shared" si="20"/>
        <v>0</v>
      </c>
      <c r="AN82" s="244">
        <f t="shared" si="20"/>
        <v>0</v>
      </c>
    </row>
    <row r="83" spans="1:40" outlineLevel="1" x14ac:dyDescent="0.35">
      <c r="A83" s="1"/>
      <c r="B83" s="1"/>
      <c r="C83" s="11"/>
      <c r="D83" s="54"/>
      <c r="E83" s="20" t="s">
        <v>98</v>
      </c>
      <c r="F83" s="20"/>
      <c r="G83" s="20"/>
      <c r="H83" s="20">
        <f xml:space="preserve"> SUM(J83:AN83)</f>
        <v>0</v>
      </c>
      <c r="I83" s="20"/>
      <c r="J83" s="20">
        <f t="shared" ref="J83:AN83" si="21" xml:space="preserve"> J80 - J81</f>
        <v>0</v>
      </c>
      <c r="K83" s="20">
        <f t="shared" si="21"/>
        <v>0</v>
      </c>
      <c r="L83" s="20">
        <f t="shared" si="21"/>
        <v>0</v>
      </c>
      <c r="M83" s="20">
        <f t="shared" si="21"/>
        <v>0</v>
      </c>
      <c r="N83" s="20">
        <f t="shared" si="21"/>
        <v>0</v>
      </c>
      <c r="O83" s="20">
        <f t="shared" si="21"/>
        <v>0</v>
      </c>
      <c r="P83" s="20">
        <f t="shared" si="21"/>
        <v>0</v>
      </c>
      <c r="Q83" s="20">
        <f t="shared" si="21"/>
        <v>0</v>
      </c>
      <c r="R83" s="20">
        <f t="shared" si="21"/>
        <v>0</v>
      </c>
      <c r="S83" s="20">
        <f t="shared" si="21"/>
        <v>0</v>
      </c>
      <c r="T83" s="20">
        <f t="shared" si="21"/>
        <v>0</v>
      </c>
      <c r="U83" s="20">
        <f t="shared" si="21"/>
        <v>0</v>
      </c>
      <c r="V83" s="20">
        <f t="shared" si="21"/>
        <v>0</v>
      </c>
      <c r="W83" s="20">
        <f t="shared" si="21"/>
        <v>0</v>
      </c>
      <c r="X83" s="20">
        <f t="shared" si="21"/>
        <v>0</v>
      </c>
      <c r="Y83" s="20">
        <f t="shared" si="21"/>
        <v>0</v>
      </c>
      <c r="Z83" s="20">
        <f t="shared" si="21"/>
        <v>0</v>
      </c>
      <c r="AA83" s="20">
        <f t="shared" si="21"/>
        <v>0</v>
      </c>
      <c r="AB83" s="20">
        <f t="shared" si="21"/>
        <v>0</v>
      </c>
      <c r="AC83" s="20">
        <f t="shared" si="21"/>
        <v>0</v>
      </c>
      <c r="AD83" s="20">
        <f t="shared" si="21"/>
        <v>0</v>
      </c>
      <c r="AE83" s="20">
        <f t="shared" si="21"/>
        <v>0</v>
      </c>
      <c r="AF83" s="20">
        <f t="shared" si="21"/>
        <v>0</v>
      </c>
      <c r="AG83" s="20">
        <f t="shared" si="21"/>
        <v>0</v>
      </c>
      <c r="AH83" s="20">
        <f t="shared" si="21"/>
        <v>0</v>
      </c>
      <c r="AI83" s="20">
        <f t="shared" si="21"/>
        <v>0</v>
      </c>
      <c r="AJ83" s="20">
        <f t="shared" si="21"/>
        <v>0</v>
      </c>
      <c r="AK83" s="20">
        <f t="shared" si="21"/>
        <v>0</v>
      </c>
      <c r="AL83" s="20">
        <f t="shared" si="21"/>
        <v>0</v>
      </c>
      <c r="AM83" s="20">
        <f t="shared" si="21"/>
        <v>0</v>
      </c>
      <c r="AN83" s="20">
        <f t="shared" si="21"/>
        <v>0</v>
      </c>
    </row>
    <row r="84" spans="1:40" outlineLevel="1" x14ac:dyDescent="0.35">
      <c r="E84" s="6"/>
      <c r="F84" s="6"/>
      <c r="G84" s="20"/>
      <c r="H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</row>
    <row r="85" spans="1:40" x14ac:dyDescent="0.35">
      <c r="E85" s="6"/>
      <c r="F85" s="6"/>
      <c r="G85" s="20"/>
      <c r="H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</row>
    <row r="86" spans="1:40" x14ac:dyDescent="0.35">
      <c r="A86" s="8" t="s">
        <v>63</v>
      </c>
    </row>
  </sheetData>
  <conditionalFormatting sqref="J3:AN3">
    <cfRule type="cellIs" dxfId="34" priority="40" stopIfTrue="1" operator="equal">
      <formula>"Construction"</formula>
    </cfRule>
    <cfRule type="cellIs" dxfId="33" priority="41" stopIfTrue="1" operator="equal">
      <formula>"Operations"</formula>
    </cfRule>
  </conditionalFormatting>
  <conditionalFormatting sqref="J3:AN3">
    <cfRule type="cellIs" dxfId="32" priority="39" operator="equal">
      <formula>"Fin Close"</formula>
    </cfRule>
  </conditionalFormatting>
  <conditionalFormatting sqref="J3:AN3">
    <cfRule type="cellIs" dxfId="31" priority="33" operator="equal">
      <formula>"PPA ext."</formula>
    </cfRule>
    <cfRule type="cellIs" dxfId="30" priority="34" operator="equal">
      <formula>"Delay"</formula>
    </cfRule>
  </conditionalFormatting>
  <conditionalFormatting sqref="J82:AN82">
    <cfRule type="cellIs" dxfId="29" priority="9" stopIfTrue="1" operator="notEqual">
      <formula>0</formula>
    </cfRule>
    <cfRule type="cellIs" dxfId="28" priority="10" stopIfTrue="1" operator="equal">
      <formula>""</formula>
    </cfRule>
  </conditionalFormatting>
  <conditionalFormatting sqref="F82">
    <cfRule type="cellIs" dxfId="27" priority="5" stopIfTrue="1" operator="notEqual">
      <formula>0</formula>
    </cfRule>
    <cfRule type="cellIs" dxfId="26" priority="6" stopIfTrue="1" operator="equal">
      <formula>""</formula>
    </cfRule>
  </conditionalFormatting>
  <conditionalFormatting sqref="F2:F4">
    <cfRule type="cellIs" dxfId="25" priority="1" stopIfTrue="1" operator="notEqual">
      <formula>0</formula>
    </cfRule>
    <cfRule type="cellIs" dxfId="24" priority="2" stopIfTrue="1" operator="equal">
      <formula>""</formula>
    </cfRule>
  </conditionalFormatting>
  <printOptions verticalCentered="1" gridLines="1"/>
  <pageMargins left="0.74803149606299213" right="0.74803149606299213" top="0.98425196850393704" bottom="0.98425196850393704" header="0.51181102362204722" footer="0.51181102362204722"/>
  <pageSetup paperSize="9" scale="55" orientation="landscape" blackAndWhite="1" horizontalDpi="300" verticalDpi="300" r:id="rId1"/>
  <headerFooter alignWithMargins="0">
    <oddHeader>&amp;L&amp;"Arial,Bold"&amp;14PROJECT AIRCO&amp;C&amp;"Arial,Bold"&amp;14Sheet: &amp;A&amp;R&amp;"Arial,Bold"&amp;14STRICTLY CONFIDENTIAL</oddHeader>
    <oddFooter>&amp;L&amp;12&amp;F (Printed on &amp;D at &amp;T) &amp;R&amp;12Page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6">
    <tabColor theme="4"/>
    <outlinePr summaryBelow="0" summaryRight="0"/>
  </sheetPr>
  <dimension ref="A1:W73"/>
  <sheetViews>
    <sheetView showGridLines="0" defaultGridColor="0" colorId="22" zoomScale="90" zoomScaleNormal="90" workbookViewId="0">
      <pane xSplit="9" ySplit="5" topLeftCell="J6" activePane="bottomRight" state="frozen"/>
      <selection activeCell="E45" sqref="E45"/>
      <selection pane="topRight" activeCell="E45" sqref="E45"/>
      <selection pane="bottomLeft" activeCell="E45" sqref="E45"/>
      <selection pane="bottomRight" activeCell="H5" sqref="H5"/>
    </sheetView>
  </sheetViews>
  <sheetFormatPr defaultColWidth="0" defaultRowHeight="13.15" outlineLevelRow="1" x14ac:dyDescent="0.35"/>
  <cols>
    <col min="1" max="2" width="1.33203125" style="97" customWidth="1"/>
    <col min="3" max="3" width="1.33203125" style="74" customWidth="1"/>
    <col min="4" max="4" width="1.33203125" style="69" customWidth="1"/>
    <col min="5" max="5" width="40.53125" style="85" customWidth="1"/>
    <col min="6" max="6" width="12.53125" style="85" customWidth="1"/>
    <col min="7" max="7" width="11.53125" style="85" customWidth="1"/>
    <col min="8" max="8" width="12.53125" style="85" customWidth="1"/>
    <col min="9" max="9" width="2.53125" style="71" customWidth="1"/>
    <col min="10" max="10" width="4.53125" style="342" customWidth="1"/>
    <col min="11" max="11" width="11.53125" style="21" customWidth="1"/>
    <col min="12" max="12" width="11.53125" style="254" customWidth="1"/>
    <col min="13" max="13" width="0.46484375" style="124" customWidth="1"/>
    <col min="14" max="21" width="12.53125" style="72" customWidth="1"/>
    <col min="22" max="22" width="0.46484375" style="124" customWidth="1"/>
    <col min="23" max="23" width="0" hidden="1" customWidth="1"/>
    <col min="24" max="16384" width="9.1328125" hidden="1"/>
  </cols>
  <sheetData>
    <row r="1" spans="1:22" ht="25.15" x14ac:dyDescent="0.35">
      <c r="A1" s="16" t="str">
        <f ca="1" xml:space="preserve"> RIGHT(CELL("filename", A1), LEN(CELL("filename", A1)) - SEARCH("]", CELL("filename", A1))) &amp; " - " &amp; InpC!F3</f>
        <v>Output - Base case 1</v>
      </c>
      <c r="B1" s="59"/>
      <c r="C1" s="60"/>
      <c r="D1" s="61"/>
      <c r="E1" s="62"/>
      <c r="F1" s="63"/>
      <c r="G1" s="62"/>
      <c r="H1" s="62"/>
      <c r="I1" s="64"/>
      <c r="J1" s="336"/>
      <c r="K1" s="280"/>
      <c r="L1" s="278"/>
      <c r="N1" s="65"/>
      <c r="O1" s="65"/>
      <c r="P1" s="65"/>
      <c r="Q1" s="65"/>
      <c r="R1" s="65"/>
      <c r="S1" s="65"/>
      <c r="T1" s="65"/>
      <c r="U1" s="65"/>
    </row>
    <row r="2" spans="1:22" x14ac:dyDescent="0.35">
      <c r="A2" s="66"/>
      <c r="B2" s="67"/>
      <c r="C2" s="68"/>
      <c r="E2" s="70"/>
      <c r="F2"/>
      <c r="G2" t="s">
        <v>70</v>
      </c>
      <c r="H2" s="218">
        <f ca="1" xml:space="preserve"> TODAY()</f>
        <v>44572</v>
      </c>
      <c r="J2" s="337">
        <f xml:space="preserve"> COUNTIF(J6:J73, "tu")</f>
        <v>0</v>
      </c>
      <c r="N2" s="237">
        <v>44572</v>
      </c>
      <c r="O2" s="237">
        <v>44571</v>
      </c>
      <c r="P2" s="237">
        <v>44571</v>
      </c>
      <c r="Q2" s="237">
        <v>44564</v>
      </c>
      <c r="R2" s="237">
        <v>44564</v>
      </c>
      <c r="S2" s="237">
        <v>44564</v>
      </c>
      <c r="T2" s="237"/>
      <c r="U2" s="237"/>
    </row>
    <row r="3" spans="1:22" ht="12.75" x14ac:dyDescent="0.35">
      <c r="A3" s="77"/>
      <c r="B3" s="77"/>
      <c r="C3" s="68"/>
      <c r="E3" s="70"/>
      <c r="F3" s="47"/>
      <c r="G3" s="47" t="s">
        <v>99</v>
      </c>
      <c r="H3" s="219" t="str">
        <f xml:space="preserve"> InpC!F3</f>
        <v>Base case 1</v>
      </c>
      <c r="I3" s="68"/>
      <c r="J3" s="338"/>
      <c r="K3" s="281"/>
      <c r="L3" s="279"/>
      <c r="M3" s="151"/>
      <c r="N3" s="236" t="s">
        <v>82</v>
      </c>
      <c r="O3" s="236" t="s">
        <v>82</v>
      </c>
      <c r="P3" s="236" t="s">
        <v>82</v>
      </c>
      <c r="Q3" s="236" t="s">
        <v>82</v>
      </c>
      <c r="R3" s="236" t="s">
        <v>82</v>
      </c>
      <c r="S3" s="236" t="s">
        <v>82</v>
      </c>
      <c r="T3" s="236"/>
      <c r="U3" s="236"/>
      <c r="V3" s="151"/>
    </row>
    <row r="4" spans="1:22" x14ac:dyDescent="0.35">
      <c r="A4" s="67"/>
      <c r="B4" s="67"/>
      <c r="C4" s="68"/>
      <c r="E4" s="75"/>
      <c r="F4"/>
      <c r="G4"/>
      <c r="H4" s="76"/>
      <c r="I4" s="68"/>
      <c r="J4" s="338"/>
      <c r="M4" s="125"/>
      <c r="N4" s="75"/>
      <c r="O4" s="75"/>
      <c r="P4" s="75"/>
      <c r="Q4" s="75"/>
      <c r="R4" s="75"/>
      <c r="S4" s="75"/>
      <c r="T4" s="75"/>
      <c r="U4" s="75"/>
      <c r="V4" s="125"/>
    </row>
    <row r="5" spans="1:22" x14ac:dyDescent="0.35">
      <c r="A5" s="67"/>
      <c r="B5" s="67"/>
      <c r="C5" s="68"/>
      <c r="D5" s="75"/>
      <c r="E5" s="77" t="s">
        <v>64</v>
      </c>
      <c r="F5" s="78"/>
      <c r="G5" s="79" t="s">
        <v>17</v>
      </c>
      <c r="H5" s="239">
        <v>8</v>
      </c>
      <c r="I5" s="77"/>
      <c r="J5" s="339">
        <f xml:space="preserve"> MATCH($H$5, M5:V5, 0)</f>
        <v>2</v>
      </c>
      <c r="K5" s="281" t="s">
        <v>65</v>
      </c>
      <c r="L5" s="279" t="s">
        <v>66</v>
      </c>
      <c r="M5" s="126"/>
      <c r="N5" s="238">
        <v>8</v>
      </c>
      <c r="O5" s="238">
        <v>7</v>
      </c>
      <c r="P5" s="238">
        <v>6</v>
      </c>
      <c r="Q5" s="238">
        <v>5</v>
      </c>
      <c r="R5" s="238">
        <v>4</v>
      </c>
      <c r="S5" s="238">
        <v>3</v>
      </c>
      <c r="T5" s="238">
        <v>2</v>
      </c>
      <c r="U5" s="238">
        <v>1</v>
      </c>
      <c r="V5" s="126"/>
    </row>
    <row r="6" spans="1:22" x14ac:dyDescent="0.35">
      <c r="A6" s="152"/>
      <c r="B6" s="152"/>
      <c r="C6" s="153"/>
      <c r="D6" s="154"/>
      <c r="E6" s="155" t="s">
        <v>67</v>
      </c>
      <c r="F6" s="156"/>
      <c r="G6" s="149"/>
      <c r="H6" s="149"/>
      <c r="I6" s="149"/>
      <c r="J6" s="340"/>
      <c r="K6" s="129"/>
      <c r="L6" s="150"/>
      <c r="M6" s="126"/>
      <c r="N6" s="149"/>
      <c r="O6" s="149"/>
      <c r="P6" s="149"/>
      <c r="Q6" s="149"/>
      <c r="R6" s="149"/>
      <c r="S6" s="149"/>
      <c r="T6" s="149"/>
      <c r="U6" s="149"/>
      <c r="V6" s="126"/>
    </row>
    <row r="7" spans="1:22" x14ac:dyDescent="0.35">
      <c r="A7" s="67"/>
      <c r="B7" s="67"/>
      <c r="C7" s="68"/>
      <c r="D7" s="78"/>
      <c r="E7" s="96"/>
      <c r="F7" s="89"/>
      <c r="G7" s="71"/>
      <c r="H7" s="71"/>
      <c r="J7" s="339"/>
      <c r="K7" s="20"/>
      <c r="L7" s="83"/>
      <c r="M7" s="126"/>
      <c r="N7" s="71"/>
      <c r="O7" s="71"/>
      <c r="P7" s="71"/>
      <c r="Q7" s="71"/>
      <c r="R7" s="71"/>
      <c r="S7" s="71"/>
      <c r="T7" s="71"/>
      <c r="U7" s="71"/>
      <c r="V7" s="126"/>
    </row>
    <row r="8" spans="1:22" x14ac:dyDescent="0.35">
      <c r="A8" s="67" t="s">
        <v>69</v>
      </c>
      <c r="B8" s="67"/>
      <c r="C8" s="68"/>
      <c r="D8" s="78"/>
      <c r="E8" s="71"/>
      <c r="F8" s="89"/>
      <c r="G8" s="71"/>
      <c r="H8" s="71"/>
      <c r="J8" s="341"/>
      <c r="K8" s="23"/>
      <c r="L8" s="86"/>
      <c r="M8" s="126"/>
      <c r="N8" s="77"/>
      <c r="O8" s="77"/>
      <c r="P8" s="77"/>
      <c r="Q8" s="77"/>
      <c r="R8" s="77"/>
      <c r="S8" s="77"/>
      <c r="T8" s="77"/>
      <c r="U8" s="77"/>
      <c r="V8" s="126"/>
    </row>
    <row r="9" spans="1:22" outlineLevel="1" x14ac:dyDescent="0.35">
      <c r="A9" s="67"/>
      <c r="B9" s="67"/>
      <c r="C9" s="68"/>
      <c r="D9" s="78"/>
      <c r="K9" s="32"/>
      <c r="L9" s="256"/>
      <c r="N9" s="84"/>
      <c r="O9" s="84"/>
      <c r="P9" s="84"/>
      <c r="Q9" s="84"/>
      <c r="R9" s="84"/>
      <c r="S9" s="84"/>
      <c r="T9" s="84"/>
      <c r="U9" s="84"/>
    </row>
    <row r="10" spans="1:22" outlineLevel="1" x14ac:dyDescent="0.35">
      <c r="A10" s="255"/>
      <c r="B10" s="255"/>
      <c r="C10" s="86"/>
      <c r="D10" s="86"/>
      <c r="E10" s="274"/>
      <c r="F10" s="275"/>
      <c r="G10" s="274"/>
      <c r="H10" s="274"/>
      <c r="I10" s="276"/>
      <c r="J10" s="341" t="str">
        <f xml:space="preserve"> IF(ABS(K10) &gt; TRK_TOL, "tu", "vw")</f>
        <v>vw</v>
      </c>
      <c r="K10" s="86">
        <f xml:space="preserve"> H10 - INDEX(M10:V10, $J$5)</f>
        <v>0</v>
      </c>
      <c r="L10" s="86">
        <f xml:space="preserve"> IF(ABS(K10) &gt; TRK_TOL, IF(INDEX(M10:V10, $J$5) = 0, 0, H10 / INDEX(M10:V10, $J$5) - 1), 0)</f>
        <v>0</v>
      </c>
      <c r="M10" s="257"/>
      <c r="N10" s="277"/>
      <c r="O10" s="277"/>
      <c r="P10" s="277"/>
      <c r="Q10" s="277"/>
      <c r="R10" s="277"/>
      <c r="S10" s="277"/>
      <c r="T10" s="277"/>
      <c r="U10" s="277"/>
      <c r="V10" s="257"/>
    </row>
    <row r="11" spans="1:22" outlineLevel="1" x14ac:dyDescent="0.35">
      <c r="A11" s="251"/>
      <c r="B11" s="251"/>
      <c r="C11" s="252"/>
      <c r="D11" s="252"/>
      <c r="E11" s="288"/>
      <c r="F11" s="289"/>
      <c r="G11" s="288"/>
      <c r="H11" s="288"/>
      <c r="I11" s="290"/>
      <c r="J11" s="341" t="str">
        <f xml:space="preserve"> IF(ABS(K11) &gt; TRK_TOL, "tu", "vw")</f>
        <v>vw</v>
      </c>
      <c r="K11" s="252">
        <f xml:space="preserve"> H11 - INDEX(M11:V11, $J$5)</f>
        <v>0</v>
      </c>
      <c r="L11" s="86">
        <f xml:space="preserve"> IF(ABS(K11) &gt; TRK_TOL, IF(INDEX(M11:V11, $J$5) = 0, 0, H11 / INDEX(M11:V11, $J$5) - 1), 0)</f>
        <v>0</v>
      </c>
      <c r="M11" s="291"/>
      <c r="N11" s="287"/>
      <c r="O11" s="287"/>
      <c r="P11" s="287"/>
      <c r="Q11" s="287"/>
      <c r="R11" s="287"/>
      <c r="S11" s="287"/>
      <c r="T11" s="287"/>
      <c r="U11" s="287"/>
      <c r="V11" s="291"/>
    </row>
    <row r="12" spans="1:22" outlineLevel="1" x14ac:dyDescent="0.35">
      <c r="A12" s="251"/>
      <c r="B12" s="251"/>
      <c r="C12" s="252"/>
      <c r="D12" s="252"/>
      <c r="E12" s="288"/>
      <c r="F12" s="289"/>
      <c r="G12" s="288"/>
      <c r="H12" s="288"/>
      <c r="I12" s="290"/>
      <c r="J12" s="341" t="str">
        <f xml:space="preserve"> IF(ABS(K12) &gt; TRK_TOL, "tu", "vw")</f>
        <v>vw</v>
      </c>
      <c r="K12" s="252">
        <f xml:space="preserve"> H12 - INDEX(M12:V12, $J$5)</f>
        <v>0</v>
      </c>
      <c r="L12" s="86">
        <f xml:space="preserve"> IF(ABS(K12) &gt; TRK_TOL, IF(INDEX(M12:V12, $J$5) = 0, 0, H12 / INDEX(M12:V12, $J$5) - 1), 0)</f>
        <v>0</v>
      </c>
      <c r="M12" s="291"/>
      <c r="N12" s="287"/>
      <c r="O12" s="287"/>
      <c r="P12" s="287"/>
      <c r="Q12" s="287"/>
      <c r="R12" s="287"/>
      <c r="S12" s="287"/>
      <c r="T12" s="287"/>
      <c r="U12" s="287"/>
      <c r="V12" s="291"/>
    </row>
    <row r="13" spans="1:22" outlineLevel="1" x14ac:dyDescent="0.35">
      <c r="A13" s="255"/>
      <c r="B13" s="255"/>
      <c r="C13" s="86"/>
      <c r="D13" s="86"/>
      <c r="E13" s="274"/>
      <c r="F13" s="275"/>
      <c r="G13" s="274"/>
      <c r="H13" s="274"/>
      <c r="I13" s="276"/>
      <c r="J13" s="341" t="str">
        <f xml:space="preserve"> IF(ABS(K13) &gt; TRK_TOL, "tu", "vw")</f>
        <v>vw</v>
      </c>
      <c r="K13" s="86">
        <f xml:space="preserve"> H13 - INDEX(M13:V13, $J$5)</f>
        <v>0</v>
      </c>
      <c r="L13" s="86">
        <f xml:space="preserve"> IF(ABS(K13) &gt; TRK_TOL, IF(INDEX(M13:V13, $J$5) = 0, 0, H13 / INDEX(M13:V13, $J$5) - 1), 0)</f>
        <v>0</v>
      </c>
      <c r="M13" s="257"/>
      <c r="N13" s="277"/>
      <c r="O13" s="277"/>
      <c r="P13" s="277"/>
      <c r="Q13" s="277"/>
      <c r="R13" s="277"/>
      <c r="S13" s="277"/>
      <c r="T13" s="277"/>
      <c r="U13" s="277"/>
      <c r="V13" s="257"/>
    </row>
    <row r="14" spans="1:22" outlineLevel="1" x14ac:dyDescent="0.35">
      <c r="A14" s="67"/>
      <c r="B14" s="67"/>
      <c r="C14" s="77"/>
      <c r="D14" s="78"/>
      <c r="E14" s="71"/>
      <c r="F14" s="89"/>
      <c r="G14" s="90"/>
      <c r="H14" s="83"/>
      <c r="I14" s="91"/>
      <c r="K14" s="32"/>
      <c r="L14" s="256"/>
      <c r="M14" s="148"/>
      <c r="N14" s="84"/>
      <c r="O14" s="84"/>
      <c r="P14" s="84"/>
      <c r="Q14" s="84"/>
      <c r="R14" s="84"/>
      <c r="S14" s="84"/>
      <c r="T14" s="84"/>
      <c r="U14" s="84"/>
      <c r="V14" s="148"/>
    </row>
    <row r="15" spans="1:22" x14ac:dyDescent="0.35">
      <c r="A15" s="80"/>
      <c r="B15" s="80"/>
      <c r="C15" s="87"/>
      <c r="D15" s="81"/>
      <c r="E15" s="73"/>
      <c r="F15" s="73"/>
      <c r="G15" s="73"/>
      <c r="H15" s="92"/>
      <c r="I15" s="77"/>
      <c r="K15" s="32"/>
      <c r="L15" s="256"/>
      <c r="M15" s="143"/>
      <c r="N15" s="84"/>
      <c r="O15" s="84"/>
      <c r="P15" s="84"/>
      <c r="Q15" s="84"/>
      <c r="R15" s="84"/>
      <c r="S15" s="84"/>
      <c r="T15" s="84"/>
      <c r="U15" s="84"/>
      <c r="V15" s="143"/>
    </row>
    <row r="16" spans="1:22" x14ac:dyDescent="0.35">
      <c r="A16" s="80"/>
      <c r="B16" s="80"/>
      <c r="C16" s="87"/>
      <c r="D16" s="81"/>
      <c r="E16" s="73"/>
      <c r="F16" s="73"/>
      <c r="G16" s="73"/>
      <c r="H16" s="92"/>
      <c r="I16" s="77"/>
      <c r="K16" s="32"/>
      <c r="L16" s="256"/>
      <c r="M16" s="143"/>
      <c r="N16" s="84"/>
      <c r="O16" s="84"/>
      <c r="P16" s="84"/>
      <c r="Q16" s="84"/>
      <c r="R16" s="84"/>
      <c r="S16" s="84"/>
      <c r="T16" s="84"/>
      <c r="U16" s="84"/>
      <c r="V16" s="143"/>
    </row>
    <row r="17" spans="1:22" x14ac:dyDescent="0.35">
      <c r="A17" s="67" t="s">
        <v>80</v>
      </c>
      <c r="B17" s="67"/>
      <c r="C17" s="68"/>
      <c r="D17" s="78"/>
      <c r="E17" s="71"/>
      <c r="F17" s="89"/>
      <c r="G17" s="71"/>
      <c r="H17" s="71"/>
      <c r="K17" s="32"/>
      <c r="L17" s="256"/>
      <c r="M17" s="143"/>
      <c r="N17" s="84"/>
      <c r="O17" s="84"/>
      <c r="P17" s="84"/>
      <c r="Q17" s="84"/>
      <c r="R17" s="84"/>
      <c r="S17" s="84"/>
      <c r="T17" s="84"/>
      <c r="U17" s="84"/>
      <c r="V17" s="143"/>
    </row>
    <row r="18" spans="1:22" outlineLevel="1" x14ac:dyDescent="0.35">
      <c r="A18" s="78"/>
      <c r="B18" s="80"/>
      <c r="C18" s="81"/>
      <c r="D18" s="77"/>
      <c r="E18" s="82"/>
      <c r="F18" s="82"/>
      <c r="G18" s="82"/>
      <c r="H18" s="82"/>
      <c r="I18" s="77"/>
      <c r="K18" s="32"/>
      <c r="L18" s="256"/>
      <c r="M18" s="127"/>
      <c r="N18" s="84"/>
      <c r="O18" s="84"/>
      <c r="P18" s="84"/>
      <c r="Q18" s="84"/>
      <c r="R18" s="84"/>
      <c r="S18" s="84"/>
      <c r="T18" s="84"/>
      <c r="U18" s="84"/>
      <c r="V18" s="127"/>
    </row>
    <row r="19" spans="1:22" outlineLevel="1" x14ac:dyDescent="0.35">
      <c r="A19" s="349"/>
      <c r="B19" s="350"/>
      <c r="C19" s="351"/>
      <c r="D19" s="301"/>
      <c r="E19" s="316" t="str">
        <f xml:space="preserve"> 'FS Qtr'!E9</f>
        <v>Electricity revenue</v>
      </c>
      <c r="F19" s="316">
        <f xml:space="preserve"> 'FS Qtr'!F9</f>
        <v>0</v>
      </c>
      <c r="G19" s="316" t="str">
        <f xml:space="preserve"> 'FS Qtr'!G$9</f>
        <v>$ 000s</v>
      </c>
      <c r="H19" s="316">
        <f xml:space="preserve"> 'FS Qtr'!H9</f>
        <v>371409.67882059288</v>
      </c>
      <c r="I19" s="301"/>
      <c r="J19" s="341" t="str">
        <f xml:space="preserve"> IF(ABS(K19) &gt; TRK_TOL, "tu", "vw")</f>
        <v>vw</v>
      </c>
      <c r="K19" s="161">
        <f xml:space="preserve"> H19 - INDEX(M19:V19, $J$5)</f>
        <v>0</v>
      </c>
      <c r="L19" s="296">
        <f xml:space="preserve"> IF(ABS(K19) &gt; TRK_TOL, IF(INDEX(M19:V19, $J$5) = 0, 0, H19 / INDEX(M19:V19, $J$5) - 1), 0)</f>
        <v>0</v>
      </c>
      <c r="M19" s="302"/>
      <c r="N19" s="303">
        <v>371409.67882059288</v>
      </c>
      <c r="O19" s="303">
        <v>371409.67882059288</v>
      </c>
      <c r="P19" s="303">
        <v>371409.67882059288</v>
      </c>
      <c r="Q19" s="303">
        <v>371409.67882059288</v>
      </c>
      <c r="R19" s="303">
        <v>371409.67882059288</v>
      </c>
      <c r="S19" s="303">
        <v>0</v>
      </c>
      <c r="T19" s="303"/>
      <c r="U19" s="303"/>
      <c r="V19" s="302"/>
    </row>
    <row r="20" spans="1:22" outlineLevel="1" x14ac:dyDescent="0.35">
      <c r="A20" s="349"/>
      <c r="B20" s="350"/>
      <c r="C20" s="351"/>
      <c r="D20" s="301"/>
      <c r="E20" s="316" t="str">
        <f xml:space="preserve"> 'FS Qtr'!E10</f>
        <v>O&amp;M cost</v>
      </c>
      <c r="F20" s="316">
        <f xml:space="preserve"> 'FS Qtr'!F10</f>
        <v>0</v>
      </c>
      <c r="G20" s="316" t="str">
        <f xml:space="preserve"> 'FS Qtr'!G$9</f>
        <v>$ 000s</v>
      </c>
      <c r="H20" s="316">
        <f xml:space="preserve"> 'FS Qtr'!H10</f>
        <v>-48742.637593284249</v>
      </c>
      <c r="I20" s="301"/>
      <c r="J20" s="341" t="str">
        <f xml:space="preserve"> IF(ABS(K20) &gt; TRK_TOL, "tu", "vw")</f>
        <v>vw</v>
      </c>
      <c r="K20" s="161">
        <f xml:space="preserve"> H20 - INDEX(M20:V20, $J$5)</f>
        <v>0</v>
      </c>
      <c r="L20" s="296">
        <f xml:space="preserve"> IF(ABS(K20) &gt; TRK_TOL, IF(INDEX(M20:V20, $J$5) = 0, 0, H20 / INDEX(M20:V20, $J$5) - 1), 0)</f>
        <v>0</v>
      </c>
      <c r="M20" s="304"/>
      <c r="N20" s="303">
        <v>-48742.637593284249</v>
      </c>
      <c r="O20" s="303">
        <v>-48742.637593284249</v>
      </c>
      <c r="P20" s="303">
        <v>-48742.637593284249</v>
      </c>
      <c r="Q20" s="303">
        <v>0</v>
      </c>
      <c r="R20" s="303">
        <v>0</v>
      </c>
      <c r="S20" s="303">
        <v>0</v>
      </c>
      <c r="T20" s="303"/>
      <c r="U20" s="303"/>
      <c r="V20" s="304"/>
    </row>
    <row r="21" spans="1:22" outlineLevel="1" x14ac:dyDescent="0.35">
      <c r="A21" s="349"/>
      <c r="B21" s="350"/>
      <c r="C21" s="301"/>
      <c r="D21" s="301"/>
      <c r="E21" s="425" t="str">
        <f xml:space="preserve"> 'FS Qtr'!E11</f>
        <v>EBITDA</v>
      </c>
      <c r="F21" s="425">
        <f xml:space="preserve"> 'FS Qtr'!F11</f>
        <v>0</v>
      </c>
      <c r="G21" s="425" t="str">
        <f xml:space="preserve"> 'FS Qtr'!G$9</f>
        <v>$ 000s</v>
      </c>
      <c r="H21" s="425">
        <f xml:space="preserve"> 'FS Qtr'!H11</f>
        <v>322667.04122730839</v>
      </c>
      <c r="I21" s="305"/>
      <c r="J21" s="343" t="str">
        <f xml:space="preserve"> IF(ABS(K21) &gt; TRK_TOL, "tu", "vw")</f>
        <v>vw</v>
      </c>
      <c r="K21" s="306">
        <f xml:space="preserve"> H21 - INDEX(M21:V21, $J$5)</f>
        <v>0</v>
      </c>
      <c r="L21" s="307">
        <f xml:space="preserve"> IF(ABS(K21) &gt; TRK_TOL, IF(INDEX(M21:V21, $J$5) = 0, 0, H21 / INDEX(M21:V21, $J$5) - 1), 0)</f>
        <v>0</v>
      </c>
      <c r="M21" s="308"/>
      <c r="N21" s="309">
        <v>322667.04122730839</v>
      </c>
      <c r="O21" s="309">
        <v>322667.04122730839</v>
      </c>
      <c r="P21" s="309">
        <v>322667.04122730839</v>
      </c>
      <c r="Q21" s="309">
        <v>371409.67882059288</v>
      </c>
      <c r="R21" s="309">
        <v>371409.67882059288</v>
      </c>
      <c r="S21" s="309">
        <v>10000</v>
      </c>
      <c r="T21" s="309"/>
      <c r="U21" s="309"/>
      <c r="V21" s="308"/>
    </row>
    <row r="22" spans="1:22" outlineLevel="1" x14ac:dyDescent="0.35">
      <c r="A22" s="349"/>
      <c r="B22" s="350"/>
      <c r="C22" s="301"/>
      <c r="D22" s="301"/>
      <c r="E22" s="313"/>
      <c r="F22" s="313"/>
      <c r="G22" s="313"/>
      <c r="H22" s="313"/>
      <c r="I22" s="164"/>
      <c r="J22" s="341"/>
      <c r="K22" s="162"/>
      <c r="L22" s="297"/>
      <c r="M22" s="302"/>
      <c r="N22" s="303"/>
      <c r="O22" s="303"/>
      <c r="P22" s="303"/>
      <c r="Q22" s="303"/>
      <c r="R22" s="303"/>
      <c r="S22" s="303"/>
      <c r="T22" s="303"/>
      <c r="U22" s="303"/>
      <c r="V22" s="302"/>
    </row>
    <row r="23" spans="1:22" outlineLevel="1" x14ac:dyDescent="0.35">
      <c r="A23" s="349"/>
      <c r="B23" s="350"/>
      <c r="C23" s="301"/>
      <c r="D23" s="301"/>
      <c r="E23" s="316" t="str">
        <f xml:space="preserve"> 'FS Qtr'!E13</f>
        <v>[Depreciation of non current assets]</v>
      </c>
      <c r="F23" s="316">
        <f xml:space="preserve"> 'FS Qtr'!F13</f>
        <v>0</v>
      </c>
      <c r="G23" s="316" t="str">
        <f xml:space="preserve"> 'FS Qtr'!G$9</f>
        <v>$ 000s</v>
      </c>
      <c r="H23" s="316">
        <f xml:space="preserve"> 'FS Qtr'!H13</f>
        <v>0</v>
      </c>
      <c r="I23" s="301"/>
      <c r="J23" s="341" t="str">
        <f xml:space="preserve"> IF(ABS(K23) &gt; TRK_TOL, "tu", "vw")</f>
        <v>vw</v>
      </c>
      <c r="K23" s="161">
        <f xml:space="preserve"> H23 - INDEX(M23:V23, $J$5)</f>
        <v>0</v>
      </c>
      <c r="L23" s="296">
        <f xml:space="preserve"> IF(ABS(K23) &gt; TRK_TOL, IF(INDEX(M23:V23, $J$5) = 0, 0, H23 / INDEX(M23:V23, $J$5) - 1), 0)</f>
        <v>0</v>
      </c>
      <c r="M23" s="310"/>
      <c r="N23" s="303">
        <v>0</v>
      </c>
      <c r="O23" s="303">
        <v>0</v>
      </c>
      <c r="P23" s="303">
        <v>0</v>
      </c>
      <c r="Q23" s="303">
        <v>0</v>
      </c>
      <c r="R23" s="303">
        <v>0</v>
      </c>
      <c r="S23" s="303">
        <v>0</v>
      </c>
      <c r="T23" s="303"/>
      <c r="U23" s="303"/>
      <c r="V23" s="310"/>
    </row>
    <row r="24" spans="1:22" outlineLevel="1" x14ac:dyDescent="0.35">
      <c r="A24" s="349"/>
      <c r="B24" s="350"/>
      <c r="C24" s="301"/>
      <c r="D24" s="301"/>
      <c r="E24" s="425" t="str">
        <f xml:space="preserve"> 'FS Qtr'!E14</f>
        <v>EBIT</v>
      </c>
      <c r="F24" s="425">
        <f xml:space="preserve"> 'FS Qtr'!F14</f>
        <v>0</v>
      </c>
      <c r="G24" s="425" t="str">
        <f xml:space="preserve"> 'FS Qtr'!G$9</f>
        <v>$ 000s</v>
      </c>
      <c r="H24" s="425">
        <f xml:space="preserve"> 'FS Qtr'!H14</f>
        <v>322667.04122730839</v>
      </c>
      <c r="I24" s="305"/>
      <c r="J24" s="343" t="str">
        <f xml:space="preserve"> IF(ABS(K24) &gt; TRK_TOL, "tu", "vw")</f>
        <v>vw</v>
      </c>
      <c r="K24" s="306">
        <f xml:space="preserve"> H24 - INDEX(M24:V24, $J$5)</f>
        <v>0</v>
      </c>
      <c r="L24" s="307">
        <f xml:space="preserve"> IF(ABS(K24) &gt; TRK_TOL, IF(INDEX(M24:V24, $J$5) = 0, 0, H24 / INDEX(M24:V24, $J$5) - 1), 0)</f>
        <v>0</v>
      </c>
      <c r="M24" s="311"/>
      <c r="N24" s="309">
        <v>322667.04122730839</v>
      </c>
      <c r="O24" s="309">
        <v>322667.04122730839</v>
      </c>
      <c r="P24" s="309">
        <v>322667.04122730839</v>
      </c>
      <c r="Q24" s="309">
        <v>371409.67882059288</v>
      </c>
      <c r="R24" s="309">
        <v>371409.67882059288</v>
      </c>
      <c r="S24" s="309">
        <v>10000</v>
      </c>
      <c r="T24" s="309"/>
      <c r="U24" s="309"/>
      <c r="V24" s="311"/>
    </row>
    <row r="25" spans="1:22" outlineLevel="1" x14ac:dyDescent="0.35">
      <c r="A25" s="349"/>
      <c r="B25" s="350"/>
      <c r="C25" s="301"/>
      <c r="D25" s="301"/>
      <c r="E25" s="300"/>
      <c r="F25" s="300"/>
      <c r="G25" s="300"/>
      <c r="H25" s="300"/>
      <c r="I25" s="164"/>
      <c r="J25" s="341"/>
      <c r="K25" s="162"/>
      <c r="L25" s="297"/>
      <c r="M25" s="302"/>
      <c r="N25" s="303"/>
      <c r="O25" s="303"/>
      <c r="P25" s="303"/>
      <c r="Q25" s="303"/>
      <c r="R25" s="303"/>
      <c r="S25" s="303"/>
      <c r="T25" s="303"/>
      <c r="U25" s="303"/>
      <c r="V25" s="302"/>
    </row>
    <row r="26" spans="1:22" outlineLevel="1" x14ac:dyDescent="0.35">
      <c r="A26" s="349"/>
      <c r="B26" s="350"/>
      <c r="C26" s="301"/>
      <c r="D26" s="301"/>
      <c r="E26" s="316" t="str">
        <f xml:space="preserve"> 'FS Qtr'!E16</f>
        <v>[Senior debt interest]</v>
      </c>
      <c r="F26" s="316">
        <f xml:space="preserve"> 'FS Qtr'!F16</f>
        <v>0</v>
      </c>
      <c r="G26" s="316" t="str">
        <f xml:space="preserve"> 'FS Qtr'!G$9</f>
        <v>$ 000s</v>
      </c>
      <c r="H26" s="316">
        <f xml:space="preserve"> 'FS Qtr'!H16</f>
        <v>0</v>
      </c>
      <c r="I26" s="301"/>
      <c r="J26" s="341" t="str">
        <f xml:space="preserve"> IF(ABS(K26) &gt; TRK_TOL, "tu", "vw")</f>
        <v>vw</v>
      </c>
      <c r="K26" s="161">
        <f xml:space="preserve"> H26 - INDEX(M26:V26, $J$5)</f>
        <v>0</v>
      </c>
      <c r="L26" s="296">
        <f xml:space="preserve"> IF(ABS(K26) &gt; TRK_TOL, IF(INDEX(M26:V26, $J$5) = 0, 0, H26 / INDEX(M26:V26, $J$5) - 1), 0)</f>
        <v>0</v>
      </c>
      <c r="M26" s="312"/>
      <c r="N26" s="303">
        <v>0</v>
      </c>
      <c r="O26" s="303">
        <v>0</v>
      </c>
      <c r="P26" s="303">
        <v>0</v>
      </c>
      <c r="Q26" s="303">
        <v>0</v>
      </c>
      <c r="R26" s="303">
        <v>0</v>
      </c>
      <c r="S26" s="303">
        <v>0</v>
      </c>
      <c r="T26" s="303"/>
      <c r="U26" s="303"/>
      <c r="V26" s="312"/>
    </row>
    <row r="27" spans="1:22" outlineLevel="1" x14ac:dyDescent="0.35">
      <c r="A27" s="349"/>
      <c r="B27" s="350"/>
      <c r="C27" s="301"/>
      <c r="D27" s="301"/>
      <c r="E27" s="316" t="str">
        <f xml:space="preserve"> 'FS Qtr'!E17</f>
        <v>[Refi facility interest]</v>
      </c>
      <c r="F27" s="316">
        <f xml:space="preserve"> 'FS Qtr'!F17</f>
        <v>0</v>
      </c>
      <c r="G27" s="316" t="str">
        <f xml:space="preserve"> 'FS Qtr'!G$9</f>
        <v>$ 000s</v>
      </c>
      <c r="H27" s="316">
        <f xml:space="preserve"> 'FS Qtr'!H17</f>
        <v>0</v>
      </c>
      <c r="I27" s="301"/>
      <c r="J27" s="341" t="str">
        <f xml:space="preserve"> IF(ABS(K27) &gt; TRK_TOL, "tu", "vw")</f>
        <v>vw</v>
      </c>
      <c r="K27" s="161">
        <f xml:space="preserve"> H27 - INDEX(M27:V27, $J$5)</f>
        <v>0</v>
      </c>
      <c r="L27" s="296">
        <f xml:space="preserve"> IF(ABS(K27) &gt; TRK_TOL, IF(INDEX(M27:V27, $J$5) = 0, 0, H27 / INDEX(M27:V27, $J$5) - 1), 0)</f>
        <v>0</v>
      </c>
      <c r="M27" s="312"/>
      <c r="N27" s="303">
        <v>0</v>
      </c>
      <c r="O27" s="303">
        <v>0</v>
      </c>
      <c r="P27" s="303">
        <v>0</v>
      </c>
      <c r="Q27" s="303">
        <v>0</v>
      </c>
      <c r="R27" s="303">
        <v>0</v>
      </c>
      <c r="S27" s="303">
        <v>0</v>
      </c>
      <c r="T27" s="303"/>
      <c r="U27" s="303"/>
      <c r="V27" s="312"/>
    </row>
    <row r="28" spans="1:22" outlineLevel="1" x14ac:dyDescent="0.35">
      <c r="A28" s="349"/>
      <c r="B28" s="350"/>
      <c r="C28" s="301"/>
      <c r="D28" s="301"/>
      <c r="E28" s="316" t="str">
        <f xml:space="preserve"> 'FS Qtr'!E18</f>
        <v>[RCF interest expense]</v>
      </c>
      <c r="F28" s="316">
        <f xml:space="preserve"> 'FS Qtr'!F18</f>
        <v>0</v>
      </c>
      <c r="G28" s="316" t="str">
        <f xml:space="preserve"> 'FS Qtr'!G$9</f>
        <v>$ 000s</v>
      </c>
      <c r="H28" s="316">
        <f xml:space="preserve"> 'FS Qtr'!H18</f>
        <v>0</v>
      </c>
      <c r="I28" s="301"/>
      <c r="J28" s="344" t="str">
        <f xml:space="preserve"> IF(ABS(K28) &gt; TRK_TOL, "tu", "vw")</f>
        <v>vw</v>
      </c>
      <c r="K28" s="161">
        <f xml:space="preserve"> H28 - INDEX(M28:V28, $J$5)</f>
        <v>0</v>
      </c>
      <c r="L28" s="296">
        <f xml:space="preserve"> IF(ABS(K28) &gt; TRK_TOL, IF(INDEX(M28:V28, $J$5) = 0, 0, H28 / INDEX(M28:V28, $J$5) - 1), 0)</f>
        <v>0</v>
      </c>
      <c r="M28" s="314"/>
      <c r="N28" s="303">
        <v>0</v>
      </c>
      <c r="O28" s="303">
        <v>0</v>
      </c>
      <c r="P28" s="303">
        <v>0</v>
      </c>
      <c r="Q28" s="303">
        <v>0</v>
      </c>
      <c r="R28" s="303">
        <v>0</v>
      </c>
      <c r="S28" s="303">
        <v>0</v>
      </c>
      <c r="T28" s="303"/>
      <c r="U28" s="303"/>
      <c r="V28" s="314"/>
    </row>
    <row r="29" spans="1:22" ht="12.75" outlineLevel="1" x14ac:dyDescent="0.35">
      <c r="A29" s="317"/>
      <c r="B29" s="317"/>
      <c r="C29" s="317"/>
      <c r="D29" s="317"/>
      <c r="E29" s="425" t="str">
        <f xml:space="preserve"> 'FS Qtr'!E19</f>
        <v>Profit before tax</v>
      </c>
      <c r="F29" s="425">
        <f xml:space="preserve"> 'FS Qtr'!F19</f>
        <v>0</v>
      </c>
      <c r="G29" s="425" t="str">
        <f xml:space="preserve"> 'FS Qtr'!G$9</f>
        <v>$ 000s</v>
      </c>
      <c r="H29" s="425">
        <f xml:space="preserve"> 'FS Qtr'!H19</f>
        <v>322667.04122730839</v>
      </c>
      <c r="I29" s="346"/>
      <c r="J29" s="343" t="str">
        <f xml:space="preserve"> IF(ABS(K29) &gt; TRK_TOL, "tu", "vw")</f>
        <v>vw</v>
      </c>
      <c r="K29" s="306">
        <f xml:space="preserve"> H29 - INDEX(M29:V29, $J$5)</f>
        <v>0</v>
      </c>
      <c r="L29" s="307">
        <f xml:space="preserve"> IF(ABS(K29) &gt; TRK_TOL, IF(INDEX(M29:V29, $J$5) = 0, 0, H29 / INDEX(M29:V29, $J$5) - 1), 0)</f>
        <v>0</v>
      </c>
      <c r="M29" s="308"/>
      <c r="N29" s="309">
        <v>322667.04122730839</v>
      </c>
      <c r="O29" s="309">
        <v>322667.04122730839</v>
      </c>
      <c r="P29" s="309">
        <v>322667.04122730839</v>
      </c>
      <c r="Q29" s="309">
        <v>371409.67882059288</v>
      </c>
      <c r="R29" s="309">
        <v>371409.67882059288</v>
      </c>
      <c r="S29" s="309">
        <v>10000</v>
      </c>
      <c r="T29" s="309"/>
      <c r="U29" s="309"/>
      <c r="V29" s="308"/>
    </row>
    <row r="30" spans="1:22" outlineLevel="1" x14ac:dyDescent="0.35">
      <c r="A30" s="372"/>
      <c r="B30" s="352"/>
      <c r="C30" s="353"/>
      <c r="D30" s="349"/>
      <c r="E30" s="300"/>
      <c r="F30" s="300"/>
      <c r="G30" s="300"/>
      <c r="H30" s="300"/>
      <c r="I30" s="301"/>
      <c r="J30" s="344"/>
      <c r="K30" s="161"/>
      <c r="L30" s="296"/>
      <c r="M30" s="314"/>
      <c r="N30" s="303"/>
      <c r="O30" s="303"/>
      <c r="P30" s="303"/>
      <c r="Q30" s="303"/>
      <c r="R30" s="303"/>
      <c r="S30" s="303"/>
      <c r="T30" s="303"/>
      <c r="U30" s="303"/>
      <c r="V30" s="314"/>
    </row>
    <row r="31" spans="1:22" outlineLevel="1" x14ac:dyDescent="0.35">
      <c r="A31" s="349"/>
      <c r="B31" s="350"/>
      <c r="C31" s="354"/>
      <c r="D31" s="301"/>
      <c r="E31" s="316" t="str">
        <f xml:space="preserve"> 'FS Qtr'!E21</f>
        <v>[Corporate income tax expense]</v>
      </c>
      <c r="F31" s="316">
        <f xml:space="preserve"> 'FS Qtr'!F21</f>
        <v>0</v>
      </c>
      <c r="G31" s="316" t="str">
        <f xml:space="preserve"> 'FS Qtr'!G$9</f>
        <v>$ 000s</v>
      </c>
      <c r="H31" s="316">
        <f xml:space="preserve"> 'FS Qtr'!H21</f>
        <v>0</v>
      </c>
      <c r="I31" s="301"/>
      <c r="J31" s="344" t="str">
        <f xml:space="preserve"> IF(ABS(K31) &gt; TRK_TOL, "tu", "vw")</f>
        <v>vw</v>
      </c>
      <c r="K31" s="161">
        <f xml:space="preserve"> H31 - INDEX(M31:V31, $J$5)</f>
        <v>0</v>
      </c>
      <c r="L31" s="296">
        <f xml:space="preserve"> IF(ABS(K31) &gt; TRK_TOL, IF(INDEX(M31:V31, $J$5) = 0, 0, H31 / INDEX(M31:V31, $J$5) - 1), 0)</f>
        <v>0</v>
      </c>
      <c r="M31" s="314"/>
      <c r="N31" s="303">
        <v>0</v>
      </c>
      <c r="O31" s="303">
        <v>0</v>
      </c>
      <c r="P31" s="303">
        <v>0</v>
      </c>
      <c r="Q31" s="303">
        <v>0</v>
      </c>
      <c r="R31" s="303">
        <v>0</v>
      </c>
      <c r="S31" s="303">
        <v>0</v>
      </c>
      <c r="T31" s="303"/>
      <c r="U31" s="303"/>
      <c r="V31" s="314"/>
    </row>
    <row r="32" spans="1:22" outlineLevel="1" x14ac:dyDescent="0.35">
      <c r="A32" s="349"/>
      <c r="B32" s="350"/>
      <c r="C32" s="355"/>
      <c r="D32" s="301"/>
      <c r="E32" s="425" t="str">
        <f xml:space="preserve"> 'FS Qtr'!E22</f>
        <v>Profit after tax</v>
      </c>
      <c r="F32" s="425">
        <f xml:space="preserve"> 'FS Qtr'!F22</f>
        <v>0</v>
      </c>
      <c r="G32" s="425" t="str">
        <f xml:space="preserve"> 'FS Qtr'!G$9</f>
        <v>$ 000s</v>
      </c>
      <c r="H32" s="425">
        <f xml:space="preserve"> 'FS Qtr'!H22</f>
        <v>322667.04122730839</v>
      </c>
      <c r="I32" s="346"/>
      <c r="J32" s="343" t="str">
        <f xml:space="preserve"> IF(ABS(K32) &gt; TRK_TOL, "tu", "vw")</f>
        <v>vw</v>
      </c>
      <c r="K32" s="306">
        <f xml:space="preserve"> H32 - INDEX(M32:V32, $J$5)</f>
        <v>0</v>
      </c>
      <c r="L32" s="307">
        <f xml:space="preserve"> IF(ABS(K32) &gt; TRK_TOL, IF(INDEX(M32:V32, $J$5) = 0, 0, H32 / INDEX(M32:V32, $J$5) - 1), 0)</f>
        <v>0</v>
      </c>
      <c r="M32" s="308"/>
      <c r="N32" s="309">
        <v>322667.04122730839</v>
      </c>
      <c r="O32" s="309">
        <v>322667.04122730839</v>
      </c>
      <c r="P32" s="309">
        <v>322667.04122730839</v>
      </c>
      <c r="Q32" s="309">
        <v>371409.67882059288</v>
      </c>
      <c r="R32" s="309">
        <v>371409.67882059288</v>
      </c>
      <c r="S32" s="309">
        <v>10000</v>
      </c>
      <c r="T32" s="309"/>
      <c r="U32" s="309"/>
      <c r="V32" s="308"/>
    </row>
    <row r="33" spans="1:22" outlineLevel="1" x14ac:dyDescent="0.35">
      <c r="A33" s="349"/>
      <c r="B33" s="350"/>
      <c r="C33" s="355"/>
      <c r="D33" s="301"/>
      <c r="E33" s="300"/>
      <c r="F33" s="300"/>
      <c r="G33" s="300"/>
      <c r="H33" s="300"/>
      <c r="I33" s="301"/>
      <c r="J33" s="344"/>
      <c r="K33" s="161"/>
      <c r="L33" s="296"/>
      <c r="M33" s="314"/>
      <c r="N33" s="303"/>
      <c r="O33" s="303"/>
      <c r="P33" s="303"/>
      <c r="Q33" s="303"/>
      <c r="R33" s="303"/>
      <c r="S33" s="303"/>
      <c r="T33" s="303"/>
      <c r="U33" s="303"/>
      <c r="V33" s="314"/>
    </row>
    <row r="34" spans="1:22" outlineLevel="1" x14ac:dyDescent="0.35">
      <c r="A34" s="349"/>
      <c r="B34" s="350"/>
      <c r="C34" s="355"/>
      <c r="D34" s="301"/>
      <c r="E34" s="316" t="str">
        <f xml:space="preserve"> 'FS Qtr'!E24</f>
        <v>Dividends paid</v>
      </c>
      <c r="F34" s="316">
        <f xml:space="preserve"> 'FS Qtr'!F24</f>
        <v>0</v>
      </c>
      <c r="G34" s="316" t="str">
        <f xml:space="preserve"> 'FS Qtr'!G$9</f>
        <v>$ 000s</v>
      </c>
      <c r="H34" s="316">
        <f xml:space="preserve"> 'FS Qtr'!H24</f>
        <v>-322667.04122730857</v>
      </c>
      <c r="I34" s="301"/>
      <c r="J34" s="344" t="str">
        <f xml:space="preserve"> IF(ABS(K34) &gt; TRK_TOL, "tu", "vw")</f>
        <v>vw</v>
      </c>
      <c r="K34" s="161">
        <f xml:space="preserve"> H34 - INDEX(M34:V34, $J$5)</f>
        <v>0</v>
      </c>
      <c r="L34" s="296">
        <f xml:space="preserve"> IF(ABS(K34) &gt; TRK_TOL, IF(INDEX(M34:V34, $J$5) = 0, 0, H34 / INDEX(M34:V34, $J$5) - 1), 0)</f>
        <v>0</v>
      </c>
      <c r="M34" s="314"/>
      <c r="N34" s="303">
        <v>-322667.04122730857</v>
      </c>
      <c r="O34" s="303">
        <v>0</v>
      </c>
      <c r="P34" s="303">
        <v>0</v>
      </c>
      <c r="Q34" s="303">
        <v>0</v>
      </c>
      <c r="R34" s="303">
        <v>0</v>
      </c>
      <c r="S34" s="303">
        <v>0</v>
      </c>
      <c r="T34" s="303"/>
      <c r="U34" s="303"/>
      <c r="V34" s="314"/>
    </row>
    <row r="35" spans="1:22" outlineLevel="1" x14ac:dyDescent="0.35">
      <c r="A35" s="78"/>
      <c r="B35" s="80"/>
      <c r="C35" s="87"/>
      <c r="D35" s="77"/>
      <c r="E35" s="425" t="str">
        <f xml:space="preserve"> 'FS Qtr'!E25</f>
        <v>Net income after dividends</v>
      </c>
      <c r="F35" s="425">
        <f xml:space="preserve"> 'FS Qtr'!F25</f>
        <v>0</v>
      </c>
      <c r="G35" s="425" t="str">
        <f xml:space="preserve"> 'FS Qtr'!G$9</f>
        <v>$ 000s</v>
      </c>
      <c r="H35" s="425">
        <f xml:space="preserve"> 'FS Qtr'!H25</f>
        <v>-9.0949470177292824E-13</v>
      </c>
      <c r="I35" s="305"/>
      <c r="J35" s="343" t="str">
        <f xml:space="preserve"> IF(ABS(K35) &gt; TRK_TOL, "tu", "vw")</f>
        <v>vw</v>
      </c>
      <c r="K35" s="306">
        <f xml:space="preserve"> H35 - INDEX(M35:V35, $J$5)</f>
        <v>0</v>
      </c>
      <c r="L35" s="307">
        <f xml:space="preserve"> IF(ABS(K35) &gt; TRK_TOL, IF(INDEX(M35:V35, $J$5) = 0, 0, H35 / INDEX(M35:V35, $J$5) - 1), 0)</f>
        <v>0</v>
      </c>
      <c r="M35" s="311"/>
      <c r="N35" s="373">
        <v>-9.0949470177292824E-13</v>
      </c>
      <c r="O35" s="373">
        <v>322667.04122730839</v>
      </c>
      <c r="P35" s="373">
        <v>322667.04122730839</v>
      </c>
      <c r="Q35" s="373">
        <v>371409.67882059288</v>
      </c>
      <c r="R35" s="373">
        <v>371409.67882059288</v>
      </c>
      <c r="S35" s="373">
        <v>10000</v>
      </c>
      <c r="T35" s="373"/>
      <c r="U35" s="373"/>
      <c r="V35" s="311"/>
    </row>
    <row r="36" spans="1:22" outlineLevel="1" x14ac:dyDescent="0.35">
      <c r="A36" s="78"/>
      <c r="B36" s="80"/>
      <c r="C36" s="87"/>
      <c r="D36" s="77"/>
      <c r="E36" s="300"/>
      <c r="F36" s="301"/>
      <c r="G36" s="301"/>
      <c r="H36" s="301"/>
      <c r="I36" s="301"/>
      <c r="K36" s="162"/>
      <c r="L36" s="297"/>
      <c r="M36" s="310"/>
      <c r="N36" s="299"/>
      <c r="O36" s="299"/>
      <c r="P36" s="299"/>
      <c r="Q36" s="299"/>
      <c r="R36" s="299"/>
      <c r="S36" s="299"/>
      <c r="T36" s="299"/>
      <c r="U36" s="299"/>
      <c r="V36" s="310"/>
    </row>
    <row r="37" spans="1:22" x14ac:dyDescent="0.35">
      <c r="A37" s="78"/>
      <c r="B37" s="80"/>
      <c r="C37" s="87"/>
      <c r="D37" s="77"/>
      <c r="E37" s="301"/>
      <c r="F37" s="301"/>
      <c r="G37" s="301"/>
      <c r="H37" s="301"/>
      <c r="I37" s="301"/>
      <c r="K37" s="162"/>
      <c r="L37" s="297"/>
      <c r="M37" s="310"/>
      <c r="N37" s="299"/>
      <c r="O37" s="299"/>
      <c r="P37" s="299"/>
      <c r="Q37" s="299"/>
      <c r="R37" s="299"/>
      <c r="S37" s="299"/>
      <c r="T37" s="299"/>
      <c r="U37" s="299"/>
      <c r="V37" s="310"/>
    </row>
    <row r="38" spans="1:22" x14ac:dyDescent="0.35">
      <c r="A38" s="67" t="s">
        <v>68</v>
      </c>
      <c r="B38" s="80"/>
      <c r="C38" s="87"/>
      <c r="D38" s="77"/>
      <c r="E38" s="301"/>
      <c r="F38" s="301"/>
      <c r="G38" s="301"/>
      <c r="H38" s="301"/>
      <c r="I38" s="301"/>
      <c r="K38" s="162"/>
      <c r="L38" s="297"/>
      <c r="M38" s="310"/>
      <c r="N38" s="299"/>
      <c r="O38" s="299"/>
      <c r="P38" s="299"/>
      <c r="Q38" s="299"/>
      <c r="R38" s="299"/>
      <c r="S38" s="299"/>
      <c r="T38" s="299"/>
      <c r="U38" s="299"/>
      <c r="V38" s="310"/>
    </row>
    <row r="39" spans="1:22" outlineLevel="1" x14ac:dyDescent="0.35">
      <c r="A39" s="78"/>
      <c r="B39" s="80"/>
      <c r="C39" s="88"/>
      <c r="D39" s="77"/>
      <c r="E39" s="301"/>
      <c r="F39" s="301"/>
      <c r="G39" s="301"/>
      <c r="H39" s="301"/>
      <c r="I39" s="301"/>
      <c r="K39" s="162"/>
      <c r="L39" s="297"/>
      <c r="M39" s="310"/>
      <c r="N39" s="299"/>
      <c r="O39" s="299"/>
      <c r="P39" s="299"/>
      <c r="Q39" s="299"/>
      <c r="R39" s="299"/>
      <c r="S39" s="299"/>
      <c r="T39" s="299"/>
      <c r="U39" s="299"/>
      <c r="V39" s="310"/>
    </row>
    <row r="40" spans="1:22" outlineLevel="1" x14ac:dyDescent="0.35">
      <c r="A40" s="78"/>
      <c r="B40" s="80"/>
      <c r="C40" s="88"/>
      <c r="D40" s="77"/>
      <c r="E40" s="316" t="str">
        <f xml:space="preserve"> 'FS Qtr'!E30</f>
        <v>Cash received from invoices</v>
      </c>
      <c r="F40" s="316">
        <f xml:space="preserve"> 'FS Qtr'!F30</f>
        <v>0</v>
      </c>
      <c r="G40" s="316" t="str">
        <f xml:space="preserve"> 'FS Qtr'!G$9</f>
        <v>$ 000s</v>
      </c>
      <c r="H40" s="316">
        <f xml:space="preserve"> 'FS Qtr'!H30</f>
        <v>371409.67882059258</v>
      </c>
      <c r="I40" s="301"/>
      <c r="J40" s="341" t="str">
        <f xml:space="preserve"> IF(ABS(K40) &gt; TRK_TOL, "tu", "vw")</f>
        <v>vw</v>
      </c>
      <c r="K40" s="161">
        <f xml:space="preserve"> H40 - INDEX(M40:V40, $J$5)</f>
        <v>0</v>
      </c>
      <c r="L40" s="296">
        <f xml:space="preserve"> IF(ABS(K40) &gt; TRK_TOL, IF(INDEX(M40:V40, $J$5) = 0, 0, H40 / INDEX(M40:V40, $J$5) - 1), 0)</f>
        <v>0</v>
      </c>
      <c r="M40" s="312"/>
      <c r="N40" s="303">
        <v>371409.67882059258</v>
      </c>
      <c r="O40" s="303">
        <v>371409.67882059258</v>
      </c>
      <c r="P40" s="303">
        <v>371409.67882059258</v>
      </c>
      <c r="Q40" s="303">
        <v>371409.67882059258</v>
      </c>
      <c r="R40" s="303">
        <v>0</v>
      </c>
      <c r="S40" s="303">
        <v>0</v>
      </c>
      <c r="T40" s="303"/>
      <c r="U40" s="303"/>
      <c r="V40" s="312"/>
    </row>
    <row r="41" spans="1:22" outlineLevel="1" x14ac:dyDescent="0.35">
      <c r="A41" s="78"/>
      <c r="B41" s="80"/>
      <c r="C41" s="88"/>
      <c r="D41" s="77"/>
      <c r="E41" s="316" t="str">
        <f xml:space="preserve"> 'FS Qtr'!E31</f>
        <v>Cash paid for operating costs</v>
      </c>
      <c r="F41" s="316">
        <f xml:space="preserve"> 'FS Qtr'!F31</f>
        <v>0</v>
      </c>
      <c r="G41" s="316" t="str">
        <f xml:space="preserve"> 'FS Qtr'!G$9</f>
        <v>$ 000s</v>
      </c>
      <c r="H41" s="316">
        <f xml:space="preserve"> 'FS Qtr'!H31</f>
        <v>-48742.637593284257</v>
      </c>
      <c r="I41" s="301"/>
      <c r="J41" s="341" t="str">
        <f xml:space="preserve"> IF(ABS(K41) &gt; TRK_TOL, "tu", "vw")</f>
        <v>vw</v>
      </c>
      <c r="K41" s="161">
        <f xml:space="preserve"> H41 - INDEX(M41:V41, $J$5)</f>
        <v>0</v>
      </c>
      <c r="L41" s="296">
        <f xml:space="preserve"> IF(ABS(K41) &gt; TRK_TOL, IF(INDEX(M41:V41, $J$5) = 0, 0, H41 / INDEX(M41:V41, $J$5) - 1), 0)</f>
        <v>0</v>
      </c>
      <c r="M41" s="312"/>
      <c r="N41" s="303">
        <v>-48742.637593284257</v>
      </c>
      <c r="O41" s="303">
        <v>-48742.637593284257</v>
      </c>
      <c r="P41" s="303">
        <v>0</v>
      </c>
      <c r="Q41" s="303">
        <v>0</v>
      </c>
      <c r="R41" s="303">
        <v>0</v>
      </c>
      <c r="S41" s="303">
        <v>0</v>
      </c>
      <c r="T41" s="303"/>
      <c r="U41" s="303"/>
      <c r="V41" s="312"/>
    </row>
    <row r="42" spans="1:22" outlineLevel="1" x14ac:dyDescent="0.35">
      <c r="A42" s="78"/>
      <c r="B42" s="80"/>
      <c r="C42" s="88"/>
      <c r="D42" s="77"/>
      <c r="E42" s="316" t="str">
        <f xml:space="preserve"> 'FS Qtr'!E32</f>
        <v>[Corporate income tax expense]</v>
      </c>
      <c r="F42" s="316">
        <f xml:space="preserve"> 'FS Qtr'!F32</f>
        <v>0</v>
      </c>
      <c r="G42" s="316" t="str">
        <f xml:space="preserve"> 'FS Qtr'!G$9</f>
        <v>$ 000s</v>
      </c>
      <c r="H42" s="316">
        <f xml:space="preserve"> 'FS Qtr'!H32</f>
        <v>0</v>
      </c>
      <c r="I42" s="301"/>
      <c r="J42" s="341" t="str">
        <f xml:space="preserve"> IF(ABS(K42) &gt; TRK_TOL, "tu", "vw")</f>
        <v>vw</v>
      </c>
      <c r="K42" s="161">
        <f xml:space="preserve"> H42 - INDEX(M42:V42, $J$5)</f>
        <v>0</v>
      </c>
      <c r="L42" s="296">
        <f xml:space="preserve"> IF(ABS(K42) &gt; TRK_TOL, IF(INDEX(M42:V42, $J$5) = 0, 0, H42 / INDEX(M42:V42, $J$5) - 1), 0)</f>
        <v>0</v>
      </c>
      <c r="M42" s="312"/>
      <c r="N42" s="303">
        <v>0</v>
      </c>
      <c r="O42" s="303">
        <v>0</v>
      </c>
      <c r="P42" s="303">
        <v>0</v>
      </c>
      <c r="Q42" s="303">
        <v>0</v>
      </c>
      <c r="R42" s="303">
        <v>0</v>
      </c>
      <c r="S42" s="303">
        <v>0</v>
      </c>
      <c r="T42" s="303"/>
      <c r="U42" s="303"/>
      <c r="V42" s="312"/>
    </row>
    <row r="43" spans="1:22" outlineLevel="1" x14ac:dyDescent="0.35">
      <c r="A43" s="78"/>
      <c r="B43" s="80"/>
      <c r="C43" s="88"/>
      <c r="D43" s="77"/>
      <c r="E43" s="425" t="str">
        <f xml:space="preserve"> 'FS Qtr'!E33</f>
        <v>Cash flow available for senior debt service</v>
      </c>
      <c r="F43" s="425">
        <f xml:space="preserve"> 'FS Qtr'!F33</f>
        <v>0</v>
      </c>
      <c r="G43" s="425" t="str">
        <f xml:space="preserve"> 'FS Qtr'!G$9</f>
        <v>$ 000s</v>
      </c>
      <c r="H43" s="425">
        <f xml:space="preserve"> 'FS Qtr'!H33</f>
        <v>322667.04122730857</v>
      </c>
      <c r="I43" s="305"/>
      <c r="J43" s="343" t="str">
        <f xml:space="preserve"> IF(ABS(K43) &gt; TRK_TOL, "tu", "vw")</f>
        <v>vw</v>
      </c>
      <c r="K43" s="306">
        <f xml:space="preserve"> H43 - INDEX(M43:V43, $J$5)</f>
        <v>0</v>
      </c>
      <c r="L43" s="307">
        <f xml:space="preserve"> IF(ABS(K43) &gt; TRK_TOL, IF(INDEX(M43:V43, $J$5) = 0, 0, H43 / INDEX(M43:V43, $J$5) - 1), 0)</f>
        <v>0</v>
      </c>
      <c r="M43" s="308"/>
      <c r="N43" s="309">
        <v>322667.04122730857</v>
      </c>
      <c r="O43" s="309">
        <v>322667.04122730828</v>
      </c>
      <c r="P43" s="309">
        <v>371409.67882059258</v>
      </c>
      <c r="Q43" s="309">
        <v>371409.67882059258</v>
      </c>
      <c r="R43" s="309">
        <v>10000</v>
      </c>
      <c r="S43" s="309">
        <v>10000</v>
      </c>
      <c r="T43" s="309"/>
      <c r="U43" s="309"/>
      <c r="V43" s="308"/>
    </row>
    <row r="44" spans="1:22" outlineLevel="1" x14ac:dyDescent="0.35">
      <c r="A44" s="78"/>
      <c r="B44" s="80"/>
      <c r="C44" s="88"/>
      <c r="D44" s="77"/>
      <c r="E44" s="207"/>
      <c r="F44" s="207"/>
      <c r="G44" s="207"/>
      <c r="H44" s="207"/>
      <c r="I44" s="164"/>
      <c r="J44" s="341"/>
      <c r="K44" s="162"/>
      <c r="L44" s="297"/>
      <c r="M44" s="312"/>
      <c r="N44" s="303"/>
      <c r="O44" s="303"/>
      <c r="P44" s="303"/>
      <c r="Q44" s="303"/>
      <c r="R44" s="303"/>
      <c r="S44" s="303"/>
      <c r="T44" s="303"/>
      <c r="U44" s="303"/>
      <c r="V44" s="312"/>
    </row>
    <row r="45" spans="1:22" outlineLevel="1" x14ac:dyDescent="0.35">
      <c r="A45" s="78"/>
      <c r="B45" s="80"/>
      <c r="C45" s="88"/>
      <c r="D45" s="77"/>
      <c r="E45" s="316" t="str">
        <f xml:space="preserve"> 'FS Qtr'!E35</f>
        <v>[Senior debt interest]</v>
      </c>
      <c r="F45" s="316">
        <f xml:space="preserve"> 'FS Qtr'!F35</f>
        <v>0</v>
      </c>
      <c r="G45" s="316" t="str">
        <f xml:space="preserve"> 'FS Qtr'!G$9</f>
        <v>$ 000s</v>
      </c>
      <c r="H45" s="316">
        <f xml:space="preserve"> 'FS Qtr'!H35</f>
        <v>0</v>
      </c>
      <c r="I45" s="301"/>
      <c r="J45" s="341" t="str">
        <f xml:space="preserve"> IF(ABS(K45) &gt; TRK_TOL, "tu", "vw")</f>
        <v>vw</v>
      </c>
      <c r="K45" s="161">
        <f xml:space="preserve"> H45 - INDEX(M45:V45, $J$5)</f>
        <v>0</v>
      </c>
      <c r="L45" s="296">
        <f xml:space="preserve"> IF(ABS(K45) &gt; TRK_TOL, IF(INDEX(M45:V45, $J$5) = 0, 0, H45 / INDEX(M45:V45, $J$5) - 1), 0)</f>
        <v>0</v>
      </c>
      <c r="M45" s="312"/>
      <c r="N45" s="303">
        <v>0</v>
      </c>
      <c r="O45" s="303">
        <v>0</v>
      </c>
      <c r="P45" s="303">
        <v>0</v>
      </c>
      <c r="Q45" s="303">
        <v>0</v>
      </c>
      <c r="R45" s="303">
        <v>0</v>
      </c>
      <c r="S45" s="303">
        <v>0</v>
      </c>
      <c r="T45" s="303"/>
      <c r="U45" s="303"/>
      <c r="V45" s="312"/>
    </row>
    <row r="46" spans="1:22" outlineLevel="1" x14ac:dyDescent="0.35">
      <c r="A46" s="78"/>
      <c r="B46" s="80"/>
      <c r="C46" s="88"/>
      <c r="D46" s="77"/>
      <c r="E46" s="316" t="str">
        <f xml:space="preserve"> 'FS Qtr'!E36</f>
        <v>[Senior debt repayment]</v>
      </c>
      <c r="F46" s="316">
        <f xml:space="preserve"> 'FS Qtr'!F36</f>
        <v>0</v>
      </c>
      <c r="G46" s="316" t="str">
        <f xml:space="preserve"> 'FS Qtr'!G$9</f>
        <v>$ 000s</v>
      </c>
      <c r="H46" s="316">
        <f xml:space="preserve"> 'FS Qtr'!H36</f>
        <v>0</v>
      </c>
      <c r="I46" s="301"/>
      <c r="J46" s="341" t="str">
        <f xml:space="preserve"> IF(ABS(K46) &gt; TRK_TOL, "tu", "vw")</f>
        <v>vw</v>
      </c>
      <c r="K46" s="161">
        <f xml:space="preserve"> H46 - INDEX(M46:V46, $J$5)</f>
        <v>0</v>
      </c>
      <c r="L46" s="296">
        <f xml:space="preserve"> IF(ABS(K46) &gt; TRK_TOL, IF(INDEX(M46:V46, $J$5) = 0, 0, H46 / INDEX(M46:V46, $J$5) - 1), 0)</f>
        <v>0</v>
      </c>
      <c r="M46" s="312"/>
      <c r="N46" s="303">
        <v>0</v>
      </c>
      <c r="O46" s="303">
        <v>0</v>
      </c>
      <c r="P46" s="303">
        <v>0</v>
      </c>
      <c r="Q46" s="303">
        <v>0</v>
      </c>
      <c r="R46" s="303">
        <v>0</v>
      </c>
      <c r="S46" s="303">
        <v>0</v>
      </c>
      <c r="T46" s="303"/>
      <c r="U46" s="303"/>
      <c r="V46" s="312"/>
    </row>
    <row r="47" spans="1:22" outlineLevel="1" x14ac:dyDescent="0.35">
      <c r="A47" s="78"/>
      <c r="B47" s="80"/>
      <c r="C47" s="88"/>
      <c r="D47" s="77"/>
      <c r="E47" s="425" t="str">
        <f xml:space="preserve"> 'FS Qtr'!E37</f>
        <v>Cash flow available for refinancing facility</v>
      </c>
      <c r="F47" s="425">
        <f xml:space="preserve"> 'FS Qtr'!F37</f>
        <v>0</v>
      </c>
      <c r="G47" s="425" t="str">
        <f xml:space="preserve"> 'FS Qtr'!G$9</f>
        <v>$ 000s</v>
      </c>
      <c r="H47" s="425">
        <f xml:space="preserve"> 'FS Qtr'!H37</f>
        <v>322667.04122730857</v>
      </c>
      <c r="I47" s="346"/>
      <c r="J47" s="343" t="str">
        <f xml:space="preserve"> IF(ABS(K47) &gt; TRK_TOL, "tu", "vw")</f>
        <v>vw</v>
      </c>
      <c r="K47" s="347"/>
      <c r="L47" s="348"/>
      <c r="M47" s="308"/>
      <c r="N47" s="309">
        <v>322667.04122730857</v>
      </c>
      <c r="O47" s="309">
        <v>322667.04122730828</v>
      </c>
      <c r="P47" s="309">
        <v>371409.67882059258</v>
      </c>
      <c r="Q47" s="309">
        <v>371409.67882059258</v>
      </c>
      <c r="R47" s="309">
        <v>10000</v>
      </c>
      <c r="S47" s="309">
        <v>10000</v>
      </c>
      <c r="T47" s="309"/>
      <c r="U47" s="309"/>
      <c r="V47" s="308"/>
    </row>
    <row r="48" spans="1:22" outlineLevel="1" x14ac:dyDescent="0.35">
      <c r="A48" s="78"/>
      <c r="B48" s="80"/>
      <c r="C48" s="88"/>
      <c r="D48" s="77"/>
      <c r="E48" s="207"/>
      <c r="F48" s="207"/>
      <c r="G48" s="207"/>
      <c r="H48" s="207"/>
      <c r="I48" s="301"/>
      <c r="J48" s="341"/>
      <c r="K48" s="161"/>
      <c r="L48" s="296"/>
      <c r="M48" s="312"/>
      <c r="N48" s="303"/>
      <c r="O48" s="303"/>
      <c r="P48" s="303"/>
      <c r="Q48" s="303"/>
      <c r="R48" s="303"/>
      <c r="S48" s="303"/>
      <c r="T48" s="303"/>
      <c r="U48" s="303"/>
      <c r="V48" s="312"/>
    </row>
    <row r="49" spans="1:22" outlineLevel="1" x14ac:dyDescent="0.35">
      <c r="A49" s="78"/>
      <c r="B49" s="80"/>
      <c r="C49" s="88"/>
      <c r="D49" s="77"/>
      <c r="E49" s="316" t="str">
        <f xml:space="preserve"> 'FS Qtr'!E39</f>
        <v>[Refi facility drawdown]</v>
      </c>
      <c r="F49" s="316">
        <f xml:space="preserve"> 'FS Qtr'!F39</f>
        <v>0</v>
      </c>
      <c r="G49" s="316" t="str">
        <f xml:space="preserve"> 'FS Qtr'!G$9</f>
        <v>$ 000s</v>
      </c>
      <c r="H49" s="316">
        <f xml:space="preserve"> 'FS Qtr'!H39</f>
        <v>0</v>
      </c>
      <c r="I49" s="301"/>
      <c r="J49" s="341" t="str">
        <f xml:space="preserve"> IF(ABS(K49) &gt; TRK_TOL, "tu", "vw")</f>
        <v>vw</v>
      </c>
      <c r="K49" s="161">
        <f xml:space="preserve"> H49 - INDEX(M49:V49, $J$5)</f>
        <v>0</v>
      </c>
      <c r="L49" s="296">
        <f xml:space="preserve"> IF(ABS(K49) &gt; TRK_TOL, IF(INDEX(M49:V49, $J$5) = 0, 0, H49 / INDEX(M49:V49, $J$5) - 1), 0)</f>
        <v>0</v>
      </c>
      <c r="M49" s="314"/>
      <c r="N49" s="303">
        <v>0</v>
      </c>
      <c r="O49" s="303">
        <v>0</v>
      </c>
      <c r="P49" s="303">
        <v>0</v>
      </c>
      <c r="Q49" s="303">
        <v>0</v>
      </c>
      <c r="R49" s="303">
        <v>0</v>
      </c>
      <c r="S49" s="303">
        <v>0</v>
      </c>
      <c r="T49" s="303"/>
      <c r="U49" s="303"/>
      <c r="V49" s="314"/>
    </row>
    <row r="50" spans="1:22" outlineLevel="1" x14ac:dyDescent="0.35">
      <c r="A50" s="78"/>
      <c r="B50" s="80"/>
      <c r="C50" s="88"/>
      <c r="D50" s="77"/>
      <c r="E50" s="316" t="str">
        <f xml:space="preserve"> 'FS Qtr'!E40</f>
        <v>[Refi facility repayment]</v>
      </c>
      <c r="F50" s="316">
        <f xml:space="preserve"> 'FS Qtr'!F40</f>
        <v>0</v>
      </c>
      <c r="G50" s="316" t="str">
        <f xml:space="preserve"> 'FS Qtr'!G$9</f>
        <v>$ 000s</v>
      </c>
      <c r="H50" s="316">
        <f xml:space="preserve"> 'FS Qtr'!H40</f>
        <v>0</v>
      </c>
      <c r="I50" s="301"/>
      <c r="J50" s="341" t="str">
        <f xml:space="preserve"> IF(ABS(K50) &gt; TRK_TOL, "tu", "vw")</f>
        <v>vw</v>
      </c>
      <c r="K50" s="161">
        <f xml:space="preserve"> H50 - INDEX(M50:V50, $J$5)</f>
        <v>0</v>
      </c>
      <c r="L50" s="296">
        <f xml:space="preserve"> IF(ABS(K50) &gt; TRK_TOL, IF(INDEX(M50:V50, $J$5) = 0, 0, H50 / INDEX(M50:V50, $J$5) - 1), 0)</f>
        <v>0</v>
      </c>
      <c r="M50" s="314"/>
      <c r="N50" s="303">
        <v>0</v>
      </c>
      <c r="O50" s="303">
        <v>0</v>
      </c>
      <c r="P50" s="303">
        <v>0</v>
      </c>
      <c r="Q50" s="303">
        <v>0</v>
      </c>
      <c r="R50" s="303">
        <v>0</v>
      </c>
      <c r="S50" s="303">
        <v>0</v>
      </c>
      <c r="T50" s="303"/>
      <c r="U50" s="303"/>
      <c r="V50" s="314"/>
    </row>
    <row r="51" spans="1:22" outlineLevel="1" x14ac:dyDescent="0.35">
      <c r="A51" s="78"/>
      <c r="B51" s="80"/>
      <c r="C51" s="88"/>
      <c r="D51" s="77"/>
      <c r="E51" s="316" t="str">
        <f xml:space="preserve"> 'FS Qtr'!E41</f>
        <v>[Refi facility interest]</v>
      </c>
      <c r="F51" s="316">
        <f xml:space="preserve"> 'FS Qtr'!F41</f>
        <v>0</v>
      </c>
      <c r="G51" s="316" t="str">
        <f xml:space="preserve"> 'FS Qtr'!G$9</f>
        <v>$ 000s</v>
      </c>
      <c r="H51" s="316">
        <f xml:space="preserve"> 'FS Qtr'!H41</f>
        <v>0</v>
      </c>
      <c r="I51" s="317"/>
      <c r="J51" s="341" t="str">
        <f xml:space="preserve"> IF(ABS(K51) &gt; TRK_TOL, "tu", "vw")</f>
        <v>vw</v>
      </c>
      <c r="K51" s="161">
        <f xml:space="preserve"> H51 - INDEX(M51:V51, $J$5)</f>
        <v>0</v>
      </c>
      <c r="L51" s="296">
        <f xml:space="preserve"> IF(ABS(K51) &gt; TRK_TOL, IF(INDEX(M51:V51, $J$5) = 0, 0, H51 / INDEX(M51:V51, $J$5) - 1), 0)</f>
        <v>0</v>
      </c>
      <c r="M51" s="314"/>
      <c r="N51" s="303">
        <v>0</v>
      </c>
      <c r="O51" s="303">
        <v>0</v>
      </c>
      <c r="P51" s="303">
        <v>0</v>
      </c>
      <c r="Q51" s="303">
        <v>0</v>
      </c>
      <c r="R51" s="303">
        <v>0</v>
      </c>
      <c r="S51" s="303">
        <v>0</v>
      </c>
      <c r="T51" s="303"/>
      <c r="U51" s="303"/>
      <c r="V51" s="314"/>
    </row>
    <row r="52" spans="1:22" outlineLevel="1" x14ac:dyDescent="0.35">
      <c r="A52" s="78"/>
      <c r="B52" s="80"/>
      <c r="C52" s="68"/>
      <c r="D52" s="77"/>
      <c r="E52" s="425" t="str">
        <f xml:space="preserve"> 'FS Qtr'!E42</f>
        <v>Cash flow available for revolving credit facility</v>
      </c>
      <c r="F52" s="425">
        <f xml:space="preserve"> 'FS Qtr'!F42</f>
        <v>0</v>
      </c>
      <c r="G52" s="425" t="str">
        <f xml:space="preserve"> 'FS Qtr'!G$9</f>
        <v>$ 000s</v>
      </c>
      <c r="H52" s="425">
        <f xml:space="preserve"> 'FS Qtr'!H42</f>
        <v>322667.04122730857</v>
      </c>
      <c r="I52" s="305"/>
      <c r="J52" s="343" t="str">
        <f xml:space="preserve"> IF(ABS(K52) &gt; TRK_TOL, "tu", "vw")</f>
        <v>vw</v>
      </c>
      <c r="K52" s="306">
        <f xml:space="preserve"> H52 - INDEX(M52:V52, $J$5)</f>
        <v>0</v>
      </c>
      <c r="L52" s="307">
        <f xml:space="preserve"> IF(ABS(K52) &gt; TRK_TOL, IF(INDEX(M52:V52, $J$5) = 0, 0, H52 / INDEX(M52:V52, $J$5) - 1), 0)</f>
        <v>0</v>
      </c>
      <c r="M52" s="308"/>
      <c r="N52" s="309">
        <v>322667.04122730857</v>
      </c>
      <c r="O52" s="309">
        <v>322667.04122730828</v>
      </c>
      <c r="P52" s="309">
        <v>371409.67882059258</v>
      </c>
      <c r="Q52" s="309">
        <v>371409.67882059258</v>
      </c>
      <c r="R52" s="309">
        <v>10000</v>
      </c>
      <c r="S52" s="309">
        <v>10000</v>
      </c>
      <c r="T52" s="309"/>
      <c r="U52" s="309"/>
      <c r="V52" s="308"/>
    </row>
    <row r="53" spans="1:22" outlineLevel="1" x14ac:dyDescent="0.35">
      <c r="A53" s="78"/>
      <c r="B53" s="80"/>
      <c r="C53" s="87"/>
      <c r="D53" s="77"/>
      <c r="E53" s="207"/>
      <c r="F53" s="207"/>
      <c r="G53" s="207"/>
      <c r="H53" s="207"/>
      <c r="I53" s="301"/>
      <c r="J53" s="344"/>
      <c r="K53" s="161"/>
      <c r="L53" s="296"/>
      <c r="M53" s="314"/>
      <c r="N53" s="303"/>
      <c r="O53" s="303"/>
      <c r="P53" s="303"/>
      <c r="Q53" s="303"/>
      <c r="R53" s="303"/>
      <c r="S53" s="303"/>
      <c r="T53" s="303"/>
      <c r="U53" s="303"/>
      <c r="V53" s="314"/>
    </row>
    <row r="54" spans="1:22" outlineLevel="1" x14ac:dyDescent="0.35">
      <c r="A54" s="78"/>
      <c r="B54" s="80"/>
      <c r="C54" s="87"/>
      <c r="D54" s="77"/>
      <c r="E54" s="316" t="str">
        <f xml:space="preserve"> 'FS Qtr'!E44</f>
        <v>[RCF drawdown]</v>
      </c>
      <c r="F54" s="316">
        <f xml:space="preserve"> 'FS Qtr'!F44</f>
        <v>0</v>
      </c>
      <c r="G54" s="316" t="str">
        <f xml:space="preserve"> 'FS Qtr'!G$9</f>
        <v>$ 000s</v>
      </c>
      <c r="H54" s="316">
        <f xml:space="preserve"> 'FS Qtr'!H44</f>
        <v>0</v>
      </c>
      <c r="I54" s="301"/>
      <c r="J54" s="341" t="str">
        <f xml:space="preserve"> IF(ABS(K54) &gt; TRK_TOL, "tu", "vw")</f>
        <v>vw</v>
      </c>
      <c r="K54" s="161">
        <f xml:space="preserve"> H54 - INDEX(M54:V54, $J$5)</f>
        <v>0</v>
      </c>
      <c r="L54" s="296">
        <f xml:space="preserve"> IF(ABS(K54) &gt; TRK_TOL, IF(INDEX(M54:V54, $J$5) = 0, 0, H54 / INDEX(M54:V54, $J$5) - 1), 0)</f>
        <v>0</v>
      </c>
      <c r="M54" s="314"/>
      <c r="N54" s="303">
        <v>0</v>
      </c>
      <c r="O54" s="303">
        <v>0</v>
      </c>
      <c r="P54" s="303">
        <v>0</v>
      </c>
      <c r="Q54" s="303">
        <v>0</v>
      </c>
      <c r="R54" s="303">
        <v>0</v>
      </c>
      <c r="S54" s="303">
        <v>0</v>
      </c>
      <c r="T54" s="303"/>
      <c r="U54" s="303"/>
      <c r="V54" s="314"/>
    </row>
    <row r="55" spans="1:22" outlineLevel="1" x14ac:dyDescent="0.35">
      <c r="A55" s="78"/>
      <c r="B55" s="80"/>
      <c r="C55" s="87"/>
      <c r="D55" s="77"/>
      <c r="E55" s="316" t="str">
        <f xml:space="preserve"> 'FS Qtr'!E45</f>
        <v>[RCF repayment]</v>
      </c>
      <c r="F55" s="316">
        <f xml:space="preserve"> 'FS Qtr'!F45</f>
        <v>0</v>
      </c>
      <c r="G55" s="316" t="str">
        <f xml:space="preserve"> 'FS Qtr'!G$9</f>
        <v>$ 000s</v>
      </c>
      <c r="H55" s="316">
        <f xml:space="preserve"> 'FS Qtr'!H45</f>
        <v>0</v>
      </c>
      <c r="I55" s="301"/>
      <c r="J55" s="341" t="str">
        <f xml:space="preserve"> IF(ABS(K55) &gt; TRK_TOL, "tu", "vw")</f>
        <v>vw</v>
      </c>
      <c r="K55" s="161">
        <f xml:space="preserve"> H55 - INDEX(M55:V55, $J$5)</f>
        <v>0</v>
      </c>
      <c r="L55" s="296">
        <f xml:space="preserve"> IF(ABS(K55) &gt; TRK_TOL, IF(INDEX(M55:V55, $J$5) = 0, 0, H55 / INDEX(M55:V55, $J$5) - 1), 0)</f>
        <v>0</v>
      </c>
      <c r="M55" s="314"/>
      <c r="N55" s="303">
        <v>0</v>
      </c>
      <c r="O55" s="303">
        <v>0</v>
      </c>
      <c r="P55" s="303">
        <v>0</v>
      </c>
      <c r="Q55" s="303">
        <v>0</v>
      </c>
      <c r="R55" s="303">
        <v>0</v>
      </c>
      <c r="S55" s="303">
        <v>0</v>
      </c>
      <c r="T55" s="303"/>
      <c r="U55" s="303"/>
      <c r="V55" s="314"/>
    </row>
    <row r="56" spans="1:22" outlineLevel="1" x14ac:dyDescent="0.35">
      <c r="A56" s="78"/>
      <c r="B56" s="80"/>
      <c r="C56" s="87"/>
      <c r="D56" s="77"/>
      <c r="E56" s="316" t="str">
        <f xml:space="preserve"> 'FS Qtr'!E46</f>
        <v>[RCF interest expense paid]</v>
      </c>
      <c r="F56" s="316">
        <f xml:space="preserve"> 'FS Qtr'!F46</f>
        <v>0</v>
      </c>
      <c r="G56" s="316" t="str">
        <f xml:space="preserve"> 'FS Qtr'!G$9</f>
        <v>$ 000s</v>
      </c>
      <c r="H56" s="316">
        <f xml:space="preserve"> 'FS Qtr'!H46</f>
        <v>0</v>
      </c>
      <c r="I56" s="301"/>
      <c r="J56" s="341" t="str">
        <f xml:space="preserve"> IF(ABS(K56) &gt; TRK_TOL, "tu", "vw")</f>
        <v>vw</v>
      </c>
      <c r="K56" s="161">
        <f xml:space="preserve"> H56 - INDEX(M56:V56, $J$5)</f>
        <v>0</v>
      </c>
      <c r="L56" s="296">
        <f xml:space="preserve"> IF(ABS(K56) &gt; TRK_TOL, IF(INDEX(M56:V56, $J$5) = 0, 0, H56 / INDEX(M56:V56, $J$5) - 1), 0)</f>
        <v>0</v>
      </c>
      <c r="M56" s="314"/>
      <c r="N56" s="303">
        <v>0</v>
      </c>
      <c r="O56" s="303">
        <v>0</v>
      </c>
      <c r="P56" s="303">
        <v>0</v>
      </c>
      <c r="Q56" s="303">
        <v>0</v>
      </c>
      <c r="R56" s="303">
        <v>0</v>
      </c>
      <c r="S56" s="303">
        <v>0</v>
      </c>
      <c r="T56" s="303"/>
      <c r="U56" s="303"/>
      <c r="V56" s="314"/>
    </row>
    <row r="57" spans="1:22" outlineLevel="1" x14ac:dyDescent="0.35">
      <c r="A57" s="78"/>
      <c r="B57" s="80"/>
      <c r="C57" s="87"/>
      <c r="D57" s="77"/>
      <c r="E57" s="425" t="str">
        <f xml:space="preserve"> 'FS Qtr'!E47</f>
        <v>Cash available for shareholders</v>
      </c>
      <c r="F57" s="425">
        <f xml:space="preserve"> 'FS Qtr'!F47</f>
        <v>0</v>
      </c>
      <c r="G57" s="425" t="str">
        <f xml:space="preserve"> 'FS Qtr'!G$9</f>
        <v>$ 000s</v>
      </c>
      <c r="H57" s="425">
        <f xml:space="preserve"> 'FS Qtr'!H47</f>
        <v>322667.04122730857</v>
      </c>
      <c r="I57" s="305"/>
      <c r="J57" s="343" t="str">
        <f xml:space="preserve"> IF(ABS(K57) &gt; TRK_TOL, "tu", "vw")</f>
        <v>vw</v>
      </c>
      <c r="K57" s="306">
        <f xml:space="preserve"> H57 - INDEX(M57:V57, $J$5)</f>
        <v>0</v>
      </c>
      <c r="L57" s="307">
        <f xml:space="preserve"> IF(ABS(K57) &gt; TRK_TOL, IF(INDEX(M57:V57, $J$5) = 0, 0, H57 / INDEX(M57:V57, $J$5) - 1), 0)</f>
        <v>0</v>
      </c>
      <c r="M57" s="308"/>
      <c r="N57" s="309">
        <v>322667.04122730857</v>
      </c>
      <c r="O57" s="309">
        <v>322667.04122730828</v>
      </c>
      <c r="P57" s="309">
        <v>371409.67882059258</v>
      </c>
      <c r="Q57" s="309">
        <v>371409.67882059258</v>
      </c>
      <c r="R57" s="309">
        <v>10000</v>
      </c>
      <c r="S57" s="309">
        <v>10000</v>
      </c>
      <c r="T57" s="309"/>
      <c r="U57" s="309"/>
      <c r="V57" s="308"/>
    </row>
    <row r="58" spans="1:22" outlineLevel="1" x14ac:dyDescent="0.35">
      <c r="A58" s="78"/>
      <c r="B58" s="80"/>
      <c r="C58" s="87"/>
      <c r="D58" s="77"/>
      <c r="E58" s="207"/>
      <c r="F58" s="207"/>
      <c r="G58" s="207"/>
      <c r="H58" s="207"/>
      <c r="I58" s="301"/>
      <c r="J58" s="344"/>
      <c r="K58" s="161"/>
      <c r="L58" s="296"/>
      <c r="M58" s="314"/>
      <c r="N58" s="303"/>
      <c r="O58" s="303"/>
      <c r="P58" s="303"/>
      <c r="Q58" s="303"/>
      <c r="R58" s="303"/>
      <c r="S58" s="303"/>
      <c r="T58" s="303"/>
      <c r="U58" s="303"/>
      <c r="V58" s="314"/>
    </row>
    <row r="59" spans="1:22" outlineLevel="1" x14ac:dyDescent="0.35">
      <c r="A59" s="78"/>
      <c r="B59" s="80"/>
      <c r="C59" s="87"/>
      <c r="D59" s="77"/>
      <c r="E59" s="316" t="str">
        <f xml:space="preserve"> 'FS Qtr'!E49</f>
        <v>[Share capital redemption]</v>
      </c>
      <c r="F59" s="316">
        <f xml:space="preserve"> 'FS Qtr'!F49</f>
        <v>0</v>
      </c>
      <c r="G59" s="316" t="str">
        <f xml:space="preserve"> 'FS Qtr'!G$9</f>
        <v>$ 000s</v>
      </c>
      <c r="H59" s="316">
        <f xml:space="preserve"> 'FS Qtr'!H49</f>
        <v>0</v>
      </c>
      <c r="I59" s="301"/>
      <c r="J59" s="344" t="str">
        <f xml:space="preserve"> IF(ABS(K59) &gt; TRK_TOL, "tu", "vw")</f>
        <v>vw</v>
      </c>
      <c r="K59" s="161">
        <f xml:space="preserve"> H59 - INDEX(M59:V59, $J$5)</f>
        <v>0</v>
      </c>
      <c r="L59" s="296">
        <f xml:space="preserve"> IF(ABS(K59) &gt; TRK_TOL, IF(INDEX(M59:V59, $J$5) = 0, 0, H59 / INDEX(M59:V59, $J$5) - 1), 0)</f>
        <v>0</v>
      </c>
      <c r="M59" s="314"/>
      <c r="N59" s="303">
        <v>0</v>
      </c>
      <c r="O59" s="303">
        <v>0</v>
      </c>
      <c r="P59" s="303">
        <v>0</v>
      </c>
      <c r="Q59" s="303">
        <v>0</v>
      </c>
      <c r="R59" s="303">
        <v>0</v>
      </c>
      <c r="S59" s="303">
        <v>0</v>
      </c>
      <c r="T59" s="303"/>
      <c r="U59" s="303"/>
      <c r="V59" s="314"/>
    </row>
    <row r="60" spans="1:22" outlineLevel="1" x14ac:dyDescent="0.35">
      <c r="A60" s="78"/>
      <c r="B60" s="80"/>
      <c r="C60" s="87"/>
      <c r="D60" s="77"/>
      <c r="E60" s="425" t="str">
        <f xml:space="preserve"> 'FS Qtr'!E50</f>
        <v>Cash flow available for dividends</v>
      </c>
      <c r="F60" s="425">
        <f xml:space="preserve"> 'FS Qtr'!F50</f>
        <v>0</v>
      </c>
      <c r="G60" s="425" t="str">
        <f xml:space="preserve"> 'FS Qtr'!G$9</f>
        <v>$ 000s</v>
      </c>
      <c r="H60" s="425">
        <f xml:space="preserve"> 'FS Qtr'!H50</f>
        <v>322667.04122730857</v>
      </c>
      <c r="I60" s="346"/>
      <c r="J60" s="343" t="str">
        <f xml:space="preserve"> IF(ABS(K60) &gt; TRK_TOL, "tu", "vw")</f>
        <v>vw</v>
      </c>
      <c r="K60" s="347"/>
      <c r="L60" s="348"/>
      <c r="M60" s="308"/>
      <c r="N60" s="309">
        <v>322667.04122730857</v>
      </c>
      <c r="O60" s="309">
        <v>322667.04122730828</v>
      </c>
      <c r="P60" s="309">
        <v>371409.67882059258</v>
      </c>
      <c r="Q60" s="309">
        <v>371409.67882059258</v>
      </c>
      <c r="R60" s="309">
        <v>10000</v>
      </c>
      <c r="S60" s="309">
        <v>10000</v>
      </c>
      <c r="T60" s="309"/>
      <c r="U60" s="309"/>
      <c r="V60" s="308"/>
    </row>
    <row r="61" spans="1:22" outlineLevel="1" x14ac:dyDescent="0.35">
      <c r="A61" s="78"/>
      <c r="B61" s="80"/>
      <c r="C61" s="87"/>
      <c r="D61" s="77"/>
      <c r="E61" s="207"/>
      <c r="F61" s="207"/>
      <c r="G61" s="207"/>
      <c r="H61" s="207"/>
      <c r="I61" s="301"/>
      <c r="J61" s="344"/>
      <c r="K61" s="161"/>
      <c r="L61" s="296"/>
      <c r="M61" s="314"/>
      <c r="N61" s="303"/>
      <c r="O61" s="303"/>
      <c r="P61" s="303"/>
      <c r="Q61" s="303"/>
      <c r="R61" s="303"/>
      <c r="S61" s="303"/>
      <c r="T61" s="303"/>
      <c r="U61" s="303"/>
      <c r="V61" s="314"/>
    </row>
    <row r="62" spans="1:22" outlineLevel="1" x14ac:dyDescent="0.35">
      <c r="A62" s="78"/>
      <c r="B62" s="80"/>
      <c r="C62" s="87"/>
      <c r="D62" s="77"/>
      <c r="E62" s="316" t="str">
        <f xml:space="preserve"> 'FS Qtr'!E52</f>
        <v>Dividends paid</v>
      </c>
      <c r="F62" s="316">
        <f xml:space="preserve"> 'FS Qtr'!F52</f>
        <v>0</v>
      </c>
      <c r="G62" s="316" t="str">
        <f xml:space="preserve"> 'FS Qtr'!G$9</f>
        <v>$ 000s</v>
      </c>
      <c r="H62" s="316">
        <f xml:space="preserve"> 'FS Qtr'!H52</f>
        <v>-322667.04122730857</v>
      </c>
      <c r="I62" s="301"/>
      <c r="J62" s="344" t="str">
        <f xml:space="preserve"> IF(ABS(K62) &gt; TRK_TOL, "tu", "vw")</f>
        <v>vw</v>
      </c>
      <c r="K62" s="161">
        <f xml:space="preserve"> H62 - INDEX(M62:V62, $J$5)</f>
        <v>0</v>
      </c>
      <c r="L62" s="296">
        <f xml:space="preserve"> IF(ABS(K62) &gt; TRK_TOL, IF(INDEX(M62:V62, $J$5) = 0, 0, H62 / INDEX(M62:V62, $J$5) - 1), 0)</f>
        <v>0</v>
      </c>
      <c r="M62" s="314"/>
      <c r="N62" s="303">
        <v>-322667.04122730857</v>
      </c>
      <c r="O62" s="303">
        <v>0</v>
      </c>
      <c r="P62" s="303">
        <v>0</v>
      </c>
      <c r="Q62" s="303">
        <v>0</v>
      </c>
      <c r="R62" s="303">
        <v>0</v>
      </c>
      <c r="S62" s="303">
        <v>0</v>
      </c>
      <c r="T62" s="303"/>
      <c r="U62" s="303"/>
      <c r="V62" s="314"/>
    </row>
    <row r="63" spans="1:22" outlineLevel="1" x14ac:dyDescent="0.35">
      <c r="A63" s="78"/>
      <c r="B63" s="80"/>
      <c r="C63" s="87"/>
      <c r="D63" s="77"/>
      <c r="E63" s="425" t="str">
        <f xml:space="preserve"> 'FS Qtr'!E53</f>
        <v>Net cash flow after dividends</v>
      </c>
      <c r="F63" s="425">
        <f xml:space="preserve"> 'FS Qtr'!F53</f>
        <v>0</v>
      </c>
      <c r="G63" s="425" t="str">
        <f xml:space="preserve"> 'FS Qtr'!G$9</f>
        <v>$ 000s</v>
      </c>
      <c r="H63" s="425">
        <f xml:space="preserve"> 'FS Qtr'!H53</f>
        <v>0</v>
      </c>
      <c r="I63" s="305"/>
      <c r="J63" s="343" t="str">
        <f xml:space="preserve"> IF(ABS(K63) &gt; TRK_TOL, "tu", "vw")</f>
        <v>vw</v>
      </c>
      <c r="K63" s="306"/>
      <c r="L63" s="307"/>
      <c r="M63" s="308"/>
      <c r="N63" s="309">
        <v>0</v>
      </c>
      <c r="O63" s="309">
        <v>322667.04122730828</v>
      </c>
      <c r="P63" s="309">
        <v>371409.67882059258</v>
      </c>
      <c r="Q63" s="309">
        <v>371409.67882059258</v>
      </c>
      <c r="R63" s="309">
        <v>10000</v>
      </c>
      <c r="S63" s="309">
        <v>10000</v>
      </c>
      <c r="T63" s="309"/>
      <c r="U63" s="309"/>
      <c r="V63" s="308"/>
    </row>
    <row r="64" spans="1:22" outlineLevel="1" x14ac:dyDescent="0.35">
      <c r="A64" s="78"/>
      <c r="B64" s="80"/>
      <c r="C64" s="77"/>
      <c r="D64" s="77"/>
      <c r="E64" s="301"/>
      <c r="F64" s="301"/>
      <c r="G64" s="301"/>
      <c r="H64" s="301"/>
      <c r="I64" s="301"/>
      <c r="J64" s="345"/>
      <c r="K64" s="318"/>
      <c r="L64" s="319"/>
      <c r="M64" s="314"/>
      <c r="N64" s="303"/>
      <c r="O64" s="303"/>
      <c r="P64" s="303"/>
      <c r="Q64" s="303"/>
      <c r="R64" s="303"/>
      <c r="S64" s="303"/>
      <c r="T64" s="303"/>
      <c r="U64" s="303"/>
      <c r="V64" s="314"/>
    </row>
    <row r="65" spans="1:22" x14ac:dyDescent="0.35">
      <c r="A65" s="78"/>
      <c r="B65" s="80"/>
      <c r="C65" s="77"/>
      <c r="D65" s="77"/>
      <c r="E65" s="301"/>
      <c r="F65" s="301"/>
      <c r="G65" s="301"/>
      <c r="H65" s="301"/>
      <c r="I65" s="301"/>
      <c r="K65" s="162"/>
      <c r="L65" s="297"/>
      <c r="M65" s="312"/>
      <c r="N65" s="303"/>
      <c r="O65" s="303"/>
      <c r="P65" s="303"/>
      <c r="Q65" s="303"/>
      <c r="R65" s="303"/>
      <c r="S65" s="303"/>
      <c r="T65" s="303"/>
      <c r="U65" s="303"/>
      <c r="V65" s="312"/>
    </row>
    <row r="66" spans="1:22" x14ac:dyDescent="0.35">
      <c r="A66" s="67" t="s">
        <v>103</v>
      </c>
      <c r="B66" s="77"/>
      <c r="C66" s="77"/>
      <c r="D66" s="77"/>
      <c r="E66" s="315"/>
      <c r="F66" s="320"/>
      <c r="G66" s="315"/>
      <c r="H66" s="315"/>
      <c r="I66" s="315"/>
      <c r="J66" s="339"/>
      <c r="K66" s="163"/>
      <c r="L66" s="298"/>
      <c r="M66" s="312"/>
      <c r="N66" s="321"/>
      <c r="O66" s="321"/>
      <c r="P66" s="321"/>
      <c r="Q66" s="321"/>
      <c r="R66" s="321"/>
      <c r="S66" s="321"/>
      <c r="T66" s="321"/>
      <c r="U66" s="321"/>
      <c r="V66" s="312"/>
    </row>
    <row r="67" spans="1:22" outlineLevel="1" x14ac:dyDescent="0.35">
      <c r="A67" s="93"/>
      <c r="B67" s="93"/>
      <c r="C67" s="94"/>
      <c r="D67" s="95"/>
      <c r="E67" s="264" t="s">
        <v>71</v>
      </c>
      <c r="F67" s="322"/>
      <c r="G67" s="323"/>
      <c r="H67" s="324">
        <f ca="1" xml:space="preserve"> NOW()</f>
        <v>44572.354772569444</v>
      </c>
      <c r="I67" s="315"/>
      <c r="K67" s="163"/>
      <c r="L67" s="298"/>
      <c r="M67" s="312"/>
      <c r="N67" s="325">
        <v>44572.287801157407</v>
      </c>
      <c r="O67" s="325">
        <v>44571.375070023147</v>
      </c>
      <c r="P67" s="325">
        <v>44571.345448263892</v>
      </c>
      <c r="Q67" s="325">
        <v>44564.56703564815</v>
      </c>
      <c r="R67" s="325">
        <v>44564.437968171296</v>
      </c>
      <c r="S67" s="325">
        <v>44564.41158414352</v>
      </c>
      <c r="T67" s="325">
        <v>43909.144523958334</v>
      </c>
      <c r="U67" s="325"/>
      <c r="V67" s="312"/>
    </row>
    <row r="68" spans="1:22" outlineLevel="1" x14ac:dyDescent="0.35">
      <c r="A68" s="67"/>
      <c r="B68" s="67"/>
      <c r="C68" s="68"/>
      <c r="D68" s="77"/>
      <c r="E68" s="326" t="s">
        <v>104</v>
      </c>
      <c r="F68" s="322"/>
      <c r="G68" s="326"/>
      <c r="H68" s="327" t="str">
        <f ca="1" xml:space="preserve"> MID(CELL("filename",$A$1), SEARCH("[", CELL("filename",$A$1)) + 1, SEARCH("]", CELL("filename",$A$1)) - SEARCH("[", CELL("filename",$A$1)) - 1)</f>
        <v>FMH IRR BEG 01a.xlsx</v>
      </c>
      <c r="I68" s="315"/>
      <c r="K68" s="163"/>
      <c r="L68" s="298"/>
      <c r="M68" s="312"/>
      <c r="N68" s="328" t="s">
        <v>239</v>
      </c>
      <c r="O68" s="328" t="s">
        <v>218</v>
      </c>
      <c r="P68" s="328" t="s">
        <v>211</v>
      </c>
      <c r="Q68" s="328" t="s">
        <v>204</v>
      </c>
      <c r="R68" s="328" t="s">
        <v>187</v>
      </c>
      <c r="S68" s="328" t="s">
        <v>165</v>
      </c>
      <c r="T68" s="328" t="s">
        <v>119</v>
      </c>
      <c r="U68" s="328"/>
      <c r="V68" s="312"/>
    </row>
    <row r="69" spans="1:22" outlineLevel="1" x14ac:dyDescent="0.35">
      <c r="A69" s="67"/>
      <c r="B69" s="67"/>
      <c r="C69" s="68"/>
      <c r="D69" s="78"/>
      <c r="E69" s="329"/>
      <c r="F69" s="320"/>
      <c r="G69" s="315"/>
      <c r="H69" s="315"/>
      <c r="I69" s="315"/>
      <c r="J69" s="339"/>
      <c r="K69" s="163"/>
      <c r="L69" s="298"/>
      <c r="M69" s="312"/>
      <c r="N69" s="315"/>
      <c r="O69" s="315"/>
      <c r="P69" s="315"/>
      <c r="Q69" s="315"/>
      <c r="R69" s="315"/>
      <c r="S69" s="315"/>
      <c r="T69" s="315"/>
      <c r="U69" s="315"/>
      <c r="V69" s="312"/>
    </row>
    <row r="70" spans="1:22" x14ac:dyDescent="0.35">
      <c r="A70" s="67"/>
      <c r="B70" s="67"/>
      <c r="C70" s="68"/>
      <c r="D70" s="78"/>
      <c r="E70" s="329"/>
      <c r="F70" s="320"/>
      <c r="G70" s="315"/>
      <c r="H70" s="315"/>
      <c r="I70" s="315"/>
      <c r="J70" s="339"/>
      <c r="K70" s="163"/>
      <c r="L70" s="298"/>
      <c r="M70" s="312"/>
      <c r="N70" s="315"/>
      <c r="O70" s="315"/>
      <c r="P70" s="315"/>
      <c r="Q70" s="315"/>
      <c r="R70" s="315"/>
      <c r="S70" s="315"/>
      <c r="T70" s="315"/>
      <c r="U70" s="315"/>
      <c r="V70" s="312"/>
    </row>
    <row r="73" spans="1:22" x14ac:dyDescent="0.35">
      <c r="A73" s="233"/>
      <c r="B73" s="233"/>
      <c r="C73" s="234"/>
      <c r="D73" s="235"/>
      <c r="E73" s="330" t="s">
        <v>67</v>
      </c>
      <c r="F73" s="331"/>
      <c r="G73" s="332"/>
      <c r="H73" s="332"/>
      <c r="I73" s="333"/>
      <c r="J73" s="340" t="s">
        <v>72</v>
      </c>
      <c r="K73" s="302"/>
      <c r="L73" s="334"/>
      <c r="M73" s="312"/>
      <c r="N73" s="335"/>
      <c r="O73" s="335"/>
      <c r="P73" s="335"/>
      <c r="Q73" s="335"/>
      <c r="R73" s="335"/>
      <c r="S73" s="335"/>
      <c r="T73" s="335"/>
      <c r="U73" s="335"/>
      <c r="V73" s="312"/>
    </row>
  </sheetData>
  <conditionalFormatting sqref="J8">
    <cfRule type="cellIs" dxfId="23" priority="18" operator="equal">
      <formula>"tu"</formula>
    </cfRule>
  </conditionalFormatting>
  <conditionalFormatting sqref="J10:J13">
    <cfRule type="cellIs" dxfId="22" priority="17" operator="equal">
      <formula>"tu"</formula>
    </cfRule>
  </conditionalFormatting>
  <conditionalFormatting sqref="J19:J28 J30:J31 J33:J34">
    <cfRule type="cellIs" dxfId="21" priority="16" operator="equal">
      <formula>"tu"</formula>
    </cfRule>
  </conditionalFormatting>
  <conditionalFormatting sqref="J40:J45 J47:J48 J52:J53 J58:J63">
    <cfRule type="cellIs" dxfId="20" priority="11" operator="equal">
      <formula>"tu"</formula>
    </cfRule>
  </conditionalFormatting>
  <conditionalFormatting sqref="J49">
    <cfRule type="cellIs" dxfId="19" priority="8" operator="equal">
      <formula>"tu"</formula>
    </cfRule>
  </conditionalFormatting>
  <conditionalFormatting sqref="J50">
    <cfRule type="cellIs" dxfId="18" priority="7" operator="equal">
      <formula>"tu"</formula>
    </cfRule>
  </conditionalFormatting>
  <conditionalFormatting sqref="J51">
    <cfRule type="cellIs" dxfId="17" priority="6" operator="equal">
      <formula>"tu"</formula>
    </cfRule>
  </conditionalFormatting>
  <conditionalFormatting sqref="J46">
    <cfRule type="cellIs" dxfId="16" priority="5" operator="equal">
      <formula>"tu"</formula>
    </cfRule>
  </conditionalFormatting>
  <conditionalFormatting sqref="J54:J57">
    <cfRule type="cellIs" dxfId="15" priority="4" operator="equal">
      <formula>"tu"</formula>
    </cfRule>
  </conditionalFormatting>
  <conditionalFormatting sqref="J29">
    <cfRule type="cellIs" dxfId="14" priority="3" operator="equal">
      <formula>"tu"</formula>
    </cfRule>
  </conditionalFormatting>
  <conditionalFormatting sqref="J32">
    <cfRule type="cellIs" dxfId="13" priority="2" operator="equal">
      <formula>"tu"</formula>
    </cfRule>
  </conditionalFormatting>
  <conditionalFormatting sqref="J35">
    <cfRule type="cellIs" dxfId="12" priority="1" operator="equal">
      <formula>"tu"</formula>
    </cfRule>
  </conditionalFormatting>
  <dataValidations count="1">
    <dataValidation type="list" allowBlank="1" showInputMessage="1" showErrorMessage="1" sqref="H5" xr:uid="{D99042FF-5693-45DD-BAB5-D6C783323F72}">
      <formula1>TrackStoredResults</formula1>
    </dataValidation>
  </dataValidations>
  <printOptions gridLines="1"/>
  <pageMargins left="0.74803149606299213" right="0.74803149606299213" top="0.98425196850393704" bottom="0.98425196850393704" header="0.51181102362204722" footer="0.51181102362204722"/>
  <pageSetup paperSize="9" scale="55" orientation="landscape" blackAndWhite="1" r:id="rId1"/>
  <headerFooter alignWithMargins="0">
    <oddHeader>&amp;LPROJECT YAHSAT&amp;CSheet:&amp;A&amp;RSTRICTLY CONFIDENTIAL</oddHeader>
    <oddFooter>&amp;L&amp;F ( Printed on &amp;D at &amp;T )&amp;RPage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indexed="41"/>
    <outlinePr summaryBelow="0" summaryRight="0"/>
  </sheetPr>
  <dimension ref="A1:I31"/>
  <sheetViews>
    <sheetView showGridLines="0" defaultGridColor="0" colorId="22" zoomScale="80" zoomScaleNormal="80" workbookViewId="0">
      <pane xSplit="9" ySplit="5" topLeftCell="XER6" activePane="bottomRight" state="frozen"/>
      <selection activeCell="E45" sqref="E45"/>
      <selection pane="topRight" activeCell="E45" sqref="E45"/>
      <selection pane="bottomLeft" activeCell="E45" sqref="E45"/>
      <selection pane="bottomRight" activeCell="G34" sqref="G34"/>
    </sheetView>
  </sheetViews>
  <sheetFormatPr defaultColWidth="0" defaultRowHeight="13.15" x14ac:dyDescent="0.35"/>
  <cols>
    <col min="1" max="1" width="1.19921875" style="48" customWidth="1"/>
    <col min="2" max="2" width="1.19921875" style="44" customWidth="1"/>
    <col min="3" max="3" width="1.19921875" style="45" customWidth="1"/>
    <col min="4" max="4" width="1.19921875" style="46" customWidth="1"/>
    <col min="5" max="5" width="40.796875" style="47" customWidth="1"/>
    <col min="6" max="6" width="12.796875" style="47" customWidth="1"/>
    <col min="7" max="8" width="11.796875" style="47" customWidth="1"/>
    <col min="9" max="9" width="2.796875" style="47" customWidth="1"/>
    <col min="10" max="16384" width="11.796875" hidden="1"/>
  </cols>
  <sheetData>
    <row r="1" spans="1:9" ht="25.15" x14ac:dyDescent="0.35">
      <c r="A1" s="16" t="str">
        <f ca="1" xml:space="preserve"> RIGHT(CELL("filename", A1), LEN(CELL("filename", A1)) - SEARCH("]", CELL("filename", A1))) &amp; " - " &amp; InpC!F3</f>
        <v>Check - Base case 1</v>
      </c>
    </row>
    <row r="2" spans="1:9" x14ac:dyDescent="0.35">
      <c r="A2" s="14"/>
      <c r="B2" s="15"/>
      <c r="C2" s="29"/>
      <c r="D2" s="30"/>
      <c r="E2" s="14"/>
      <c r="F2" s="244">
        <f xml:space="preserve"> Check!$F$9</f>
        <v>0</v>
      </c>
      <c r="G2" s="25" t="s">
        <v>23</v>
      </c>
      <c r="H2" s="14"/>
      <c r="I2" s="14"/>
    </row>
    <row r="3" spans="1:9" x14ac:dyDescent="0.35">
      <c r="F3" s="244">
        <f xml:space="preserve"> Output!J2</f>
        <v>0</v>
      </c>
      <c r="G3" s="49" t="s">
        <v>25</v>
      </c>
    </row>
    <row r="4" spans="1:9" x14ac:dyDescent="0.35">
      <c r="F4" s="244">
        <f xml:space="preserve"> Check!$F$21</f>
        <v>0</v>
      </c>
      <c r="G4" s="49" t="s">
        <v>24</v>
      </c>
    </row>
    <row r="5" spans="1:9" x14ac:dyDescent="0.35">
      <c r="F5" s="27" t="s">
        <v>19</v>
      </c>
      <c r="G5" s="28" t="s">
        <v>17</v>
      </c>
      <c r="H5" s="48"/>
    </row>
    <row r="7" spans="1:9" x14ac:dyDescent="0.35">
      <c r="A7" s="48" t="s">
        <v>32</v>
      </c>
    </row>
    <row r="9" spans="1:9" x14ac:dyDescent="0.35">
      <c r="E9" s="47" t="s">
        <v>33</v>
      </c>
      <c r="F9" s="244">
        <f xml:space="preserve"> SUM(F10:F16)</f>
        <v>0</v>
      </c>
      <c r="G9" s="47" t="s">
        <v>20</v>
      </c>
    </row>
    <row r="10" spans="1:9" s="157" customFormat="1" x14ac:dyDescent="0.35">
      <c r="A10" s="212"/>
      <c r="B10" s="212"/>
      <c r="C10" s="213"/>
      <c r="D10" s="214"/>
      <c r="E10" s="129" t="s">
        <v>34</v>
      </c>
      <c r="F10" s="129" t="s">
        <v>35</v>
      </c>
      <c r="G10" s="130"/>
      <c r="H10" s="130"/>
      <c r="I10" s="130"/>
    </row>
    <row r="12" spans="1:9" x14ac:dyDescent="0.35">
      <c r="E12" s="98" t="str">
        <f xml:space="preserve"> 'FS Qtr'!E$82</f>
        <v>Balance sheet check</v>
      </c>
      <c r="F12" s="244">
        <f xml:space="preserve"> 'FS Qtr'!F$82</f>
        <v>0</v>
      </c>
      <c r="G12" s="98" t="str">
        <f xml:space="preserve"> 'FS Qtr'!G$82</f>
        <v>check</v>
      </c>
    </row>
    <row r="13" spans="1:9" x14ac:dyDescent="0.35">
      <c r="E13" s="98" t="str">
        <f xml:space="preserve"> 'FS Ann'!E$82</f>
        <v>Annual balance sheet check</v>
      </c>
      <c r="F13" s="244">
        <f xml:space="preserve"> 'FS Ann'!F$82</f>
        <v>0</v>
      </c>
      <c r="G13" s="98" t="str">
        <f xml:space="preserve"> 'FS Ann'!G$82</f>
        <v>check</v>
      </c>
    </row>
    <row r="16" spans="1:9" s="157" customFormat="1" x14ac:dyDescent="0.35">
      <c r="A16" s="212"/>
      <c r="B16" s="212"/>
      <c r="C16" s="213"/>
      <c r="D16" s="214"/>
      <c r="E16" s="129" t="s">
        <v>34</v>
      </c>
      <c r="F16" s="129" t="s">
        <v>36</v>
      </c>
      <c r="G16" s="130"/>
      <c r="H16" s="130"/>
      <c r="I16" s="130"/>
    </row>
    <row r="19" spans="1:9" x14ac:dyDescent="0.35">
      <c r="A19" s="48" t="s">
        <v>37</v>
      </c>
    </row>
    <row r="21" spans="1:9" x14ac:dyDescent="0.35">
      <c r="E21" s="47" t="s">
        <v>38</v>
      </c>
      <c r="F21" s="244">
        <f xml:space="preserve"> SUM(F22:F31)</f>
        <v>0</v>
      </c>
      <c r="G21" s="47" t="s">
        <v>39</v>
      </c>
    </row>
    <row r="22" spans="1:9" s="157" customFormat="1" x14ac:dyDescent="0.35">
      <c r="A22" s="212"/>
      <c r="B22" s="212"/>
      <c r="C22" s="213"/>
      <c r="D22" s="214"/>
      <c r="E22" s="129" t="s">
        <v>34</v>
      </c>
      <c r="F22" s="129" t="s">
        <v>35</v>
      </c>
      <c r="G22" s="130"/>
      <c r="H22" s="130"/>
      <c r="I22" s="130"/>
    </row>
    <row r="31" spans="1:9" s="217" customFormat="1" x14ac:dyDescent="0.35">
      <c r="A31" s="215"/>
      <c r="B31" s="215"/>
      <c r="C31" s="216"/>
      <c r="D31" s="150"/>
      <c r="E31" s="150" t="s">
        <v>34</v>
      </c>
      <c r="F31" s="150" t="s">
        <v>36</v>
      </c>
      <c r="G31" s="150"/>
      <c r="H31" s="150"/>
      <c r="I31" s="150"/>
    </row>
  </sheetData>
  <conditionalFormatting sqref="F21">
    <cfRule type="cellIs" dxfId="11" priority="9" stopIfTrue="1" operator="notEqual">
      <formula>0</formula>
    </cfRule>
    <cfRule type="cellIs" dxfId="10" priority="10" stopIfTrue="1" operator="equal">
      <formula>""</formula>
    </cfRule>
  </conditionalFormatting>
  <conditionalFormatting sqref="F12:F13">
    <cfRule type="cellIs" dxfId="9" priority="5" stopIfTrue="1" operator="notEqual">
      <formula>0</formula>
    </cfRule>
    <cfRule type="cellIs" dxfId="8" priority="6" stopIfTrue="1" operator="equal">
      <formula>""</formula>
    </cfRule>
  </conditionalFormatting>
  <conditionalFormatting sqref="F2:F4">
    <cfRule type="cellIs" dxfId="7" priority="3" stopIfTrue="1" operator="notEqual">
      <formula>0</formula>
    </cfRule>
    <cfRule type="cellIs" dxfId="6" priority="4" stopIfTrue="1" operator="equal">
      <formula>""</formula>
    </cfRule>
  </conditionalFormatting>
  <conditionalFormatting sqref="F9">
    <cfRule type="cellIs" dxfId="5" priority="1" stopIfTrue="1" operator="notEqual">
      <formula>0</formula>
    </cfRule>
    <cfRule type="cellIs" dxfId="4" priority="2" stopIfTrue="1" operator="equal">
      <formula>""</formula>
    </cfRule>
  </conditionalFormatting>
  <printOptions verticalCentered="1" gridLines="1"/>
  <pageMargins left="0.74803149606299213" right="0.74803149606299213" top="0.98425196850393704" bottom="0.98425196850393704" header="0.51181102362204722" footer="0.51181102362204722"/>
  <pageSetup paperSize="9" scale="55" orientation="landscape" blackAndWhite="1" horizontalDpi="300" verticalDpi="300" r:id="rId1"/>
  <headerFooter alignWithMargins="0">
    <oddHeader>&amp;L&amp;"Arial,Bold"&amp;14PROJECT AIRCO&amp;C&amp;"Arial,Bold"&amp;14Sheet: &amp;A&amp;R&amp;"Arial,Bold"&amp;14STRICTLY CONFIDENTIAL</oddHeader>
    <oddFooter>&amp;L&amp;12&amp;F (Printed on &amp;D at &amp;T) &amp;R&amp;12Page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InpC</vt:lpstr>
      <vt:lpstr>Time</vt:lpstr>
      <vt:lpstr>Ops</vt:lpstr>
      <vt:lpstr>Asset</vt:lpstr>
      <vt:lpstr>Equity</vt:lpstr>
      <vt:lpstr>FS Qtr</vt:lpstr>
      <vt:lpstr>FS Ann</vt:lpstr>
      <vt:lpstr>Output</vt:lpstr>
      <vt:lpstr>Check</vt:lpstr>
      <vt:lpstr>Tmp</vt:lpstr>
      <vt:lpstr>BaseCaseIndicator</vt:lpstr>
      <vt:lpstr>CHK_TOL</vt:lpstr>
      <vt:lpstr>InputRowTemplate</vt:lpstr>
      <vt:lpstr>InputStored</vt:lpstr>
      <vt:lpstr>SMU</vt:lpstr>
      <vt:lpstr>TrackActive</vt:lpstr>
      <vt:lpstr>TrackLiveResults</vt:lpstr>
      <vt:lpstr>TrackStoredResults</vt:lpstr>
      <vt:lpstr>TRK_TOL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Kenny Whitelaw-Jones</dc:creator>
  <cp:lastModifiedBy>kennywhitelaw-jones</cp:lastModifiedBy>
  <cp:lastPrinted>2020-03-18T20:08:06Z</cp:lastPrinted>
  <dcterms:created xsi:type="dcterms:W3CDTF">2004-05-12T17:06:52Z</dcterms:created>
  <dcterms:modified xsi:type="dcterms:W3CDTF">2022-06-28T07:16:46Z</dcterms:modified>
</cp:coreProperties>
</file>